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8805" firstSheet="1" activeTab="1"/>
  </bookViews>
  <sheets>
    <sheet name="свод" sheetId="16" state="hidden" r:id="rId1"/>
    <sheet name="01" sheetId="23" r:id="rId2"/>
    <sheet name="02" sheetId="26" r:id="rId3"/>
    <sheet name="03 " sheetId="28" r:id="rId4"/>
    <sheet name="04" sheetId="29" r:id="rId5"/>
    <sheet name="05" sheetId="27" r:id="rId6"/>
    <sheet name="06" sheetId="7" r:id="rId7"/>
    <sheet name="07" sheetId="8" r:id="rId8"/>
    <sheet name="08" sheetId="31" r:id="rId9"/>
    <sheet name="09" sheetId="34" r:id="rId10"/>
    <sheet name="10" sheetId="11" r:id="rId11"/>
    <sheet name="11" sheetId="12" r:id="rId12"/>
    <sheet name="12" sheetId="24" r:id="rId13"/>
    <sheet name="13" sheetId="18" r:id="rId14"/>
    <sheet name="непрограммные мероприятия 2020" sheetId="21" r:id="rId15"/>
    <sheet name="свод (черновик)" sheetId="17" state="hidden" r:id="rId16"/>
    <sheet name="ИТОГИ 2020 год (2)" sheetId="22" state="hidden" r:id="rId17"/>
  </sheets>
  <definedNames>
    <definedName name="_xlnm._FilterDatabase" localSheetId="2" hidden="1">'02'!$A$6:$I$136</definedName>
    <definedName name="_xlnm._FilterDatabase" localSheetId="15" hidden="1">'свод (черновик)'!$A$6:$H$376</definedName>
    <definedName name="APPT" localSheetId="1">'01'!$A$12</definedName>
    <definedName name="APPT" localSheetId="2">'02'!#REF!</definedName>
    <definedName name="APPT" localSheetId="3">'03 '!$A$11</definedName>
    <definedName name="APPT" localSheetId="4">'04'!$A$12</definedName>
    <definedName name="APPT" localSheetId="6">'06'!$A$11</definedName>
    <definedName name="APPT" localSheetId="7">'07'!$A$16</definedName>
    <definedName name="APPT" localSheetId="8">'08'!$A$15</definedName>
    <definedName name="APPT" localSheetId="9">'09'!#REF!</definedName>
    <definedName name="APPT" localSheetId="10">'10'!$A$11</definedName>
    <definedName name="APPT" localSheetId="11">'11'!$A$12</definedName>
    <definedName name="APPT" localSheetId="12">'12'!$A$10</definedName>
    <definedName name="APPT" localSheetId="13">'13'!$A$14</definedName>
    <definedName name="APPT" localSheetId="16">'ИТОГИ 2020 год (2)'!#REF!</definedName>
    <definedName name="APPT" localSheetId="14">'непрограммные мероприятия 2020'!#REF!</definedName>
    <definedName name="FIO" localSheetId="1">'01'!$D$12</definedName>
    <definedName name="FIO" localSheetId="2">'02'!#REF!</definedName>
    <definedName name="FIO" localSheetId="3">'03 '!#REF!</definedName>
    <definedName name="FIO" localSheetId="4">'04'!#REF!</definedName>
    <definedName name="FIO" localSheetId="6">'06'!$F$11</definedName>
    <definedName name="FIO" localSheetId="7">'07'!$F$16</definedName>
    <definedName name="FIO" localSheetId="8">'08'!$F$15</definedName>
    <definedName name="FIO" localSheetId="9">'09'!#REF!</definedName>
    <definedName name="FIO" localSheetId="10">'10'!$F$11</definedName>
    <definedName name="FIO" localSheetId="11">'11'!$F$12</definedName>
    <definedName name="FIO" localSheetId="12">'12'!$D$10</definedName>
    <definedName name="FIO" localSheetId="13">'13'!$F$14</definedName>
    <definedName name="FIO" localSheetId="16">'ИТОГИ 2020 год (2)'!#REF!</definedName>
    <definedName name="FIO" localSheetId="14">'непрограммные мероприятия 2020'!#REF!</definedName>
    <definedName name="LAST_CELL" localSheetId="1">'01'!$H$29</definedName>
    <definedName name="LAST_CELL" localSheetId="2">'02'!$H$18</definedName>
    <definedName name="LAST_CELL" localSheetId="3">'03 '!$H$66</definedName>
    <definedName name="LAST_CELL" localSheetId="4">'04'!$H$55</definedName>
    <definedName name="LAST_CELL" localSheetId="6">'06'!$J$28</definedName>
    <definedName name="LAST_CELL" localSheetId="7">'07'!#REF!</definedName>
    <definedName name="LAST_CELL" localSheetId="8">'08'!$J$114</definedName>
    <definedName name="LAST_CELL" localSheetId="9">'09'!$J$151</definedName>
    <definedName name="LAST_CELL" localSheetId="10">'10'!$J$22</definedName>
    <definedName name="LAST_CELL" localSheetId="11">'11'!$J$24</definedName>
    <definedName name="LAST_CELL" localSheetId="12">'12'!$H$47</definedName>
    <definedName name="LAST_CELL" localSheetId="13">'13'!$J$80</definedName>
    <definedName name="LAST_CELL" localSheetId="16">'ИТОГИ 2020 год (2)'!$J$22</definedName>
    <definedName name="LAST_CELL" localSheetId="14">'непрограммные мероприятия 2020'!#REF!</definedName>
    <definedName name="SIGN" localSheetId="1">'01'!$A$12:$F$13</definedName>
    <definedName name="SIGN" localSheetId="2">'02'!#REF!</definedName>
    <definedName name="SIGN" localSheetId="3">'03 '!$A$11:$F$11</definedName>
    <definedName name="SIGN" localSheetId="4">'04'!$A$12:$F$12</definedName>
    <definedName name="SIGN" localSheetId="6">'06'!$A$11:$H$12</definedName>
    <definedName name="SIGN" localSheetId="7">'07'!$A$16:$H$17</definedName>
    <definedName name="SIGN" localSheetId="8">'08'!$A$15:$H$16</definedName>
    <definedName name="SIGN" localSheetId="9">'09'!#REF!</definedName>
    <definedName name="SIGN" localSheetId="10">'10'!$A$11:$H$12</definedName>
    <definedName name="SIGN" localSheetId="11">'11'!$A$12:$H$13</definedName>
    <definedName name="SIGN" localSheetId="12">'12'!$A$10:$F$11</definedName>
    <definedName name="SIGN" localSheetId="13">'13'!$A$14:$H$15</definedName>
    <definedName name="SIGN" localSheetId="16">'ИТОГИ 2020 год (2)'!#REF!</definedName>
    <definedName name="SIGN" localSheetId="14">'непрограммные мероприятия 2020'!#REF!</definedName>
    <definedName name="_xlnm.Print_Titles" localSheetId="1">'01'!$6:$7</definedName>
    <definedName name="_xlnm.Print_Titles" localSheetId="2">'02'!$6:$7</definedName>
    <definedName name="_xlnm.Print_Titles" localSheetId="4">'04'!$6:$7</definedName>
    <definedName name="_xlnm.Print_Titles" localSheetId="5">'05'!$7:$8</definedName>
    <definedName name="_xlnm.Print_Titles" localSheetId="6">'06'!$5:$6</definedName>
    <definedName name="_xlnm.Print_Titles" localSheetId="7">'07'!$4:$5</definedName>
    <definedName name="_xlnm.Print_Titles" localSheetId="8">'08'!$9:$9</definedName>
    <definedName name="_xlnm.Print_Titles" localSheetId="9">'09'!$5:$5</definedName>
    <definedName name="_xlnm.Print_Titles" localSheetId="12">'12'!$4:$5</definedName>
    <definedName name="_xlnm.Print_Titles" localSheetId="13">'13'!$8:$9</definedName>
    <definedName name="_xlnm.Print_Titles" localSheetId="14">'непрограммные мероприятия 2020'!$4:$5</definedName>
    <definedName name="_xlnm.Print_Titles" localSheetId="15">'свод (черновик)'!$6:$6</definedName>
    <definedName name="_xlnm.Print_Area" localSheetId="5">'05'!$A$2:$K$71</definedName>
  </definedNames>
  <calcPr calcId="125725"/>
</workbook>
</file>

<file path=xl/calcChain.xml><?xml version="1.0" encoding="utf-8"?>
<calcChain xmlns="http://schemas.openxmlformats.org/spreadsheetml/2006/main">
  <c r="J146" i="34"/>
  <c r="I146"/>
  <c r="J145"/>
  <c r="I145"/>
  <c r="J144"/>
  <c r="I144"/>
  <c r="J143"/>
  <c r="I143"/>
  <c r="J142"/>
  <c r="I142"/>
  <c r="J141"/>
  <c r="I141"/>
  <c r="J140"/>
  <c r="I140"/>
  <c r="J139"/>
  <c r="I139"/>
  <c r="J138"/>
  <c r="I138"/>
  <c r="J137"/>
  <c r="I137"/>
  <c r="J136"/>
  <c r="I136"/>
  <c r="H135"/>
  <c r="I135" s="1"/>
  <c r="G135"/>
  <c r="J134"/>
  <c r="I134"/>
  <c r="J133"/>
  <c r="I133"/>
  <c r="J132"/>
  <c r="I132"/>
  <c r="J131"/>
  <c r="I131"/>
  <c r="J130"/>
  <c r="I130"/>
  <c r="J129"/>
  <c r="I129"/>
  <c r="H129"/>
  <c r="G129"/>
  <c r="J128"/>
  <c r="I128"/>
  <c r="J127"/>
  <c r="I127"/>
  <c r="J126"/>
  <c r="I126"/>
  <c r="J125"/>
  <c r="I125"/>
  <c r="J124"/>
  <c r="I124"/>
  <c r="J123"/>
  <c r="I123"/>
  <c r="J122"/>
  <c r="I122"/>
  <c r="J121"/>
  <c r="I121"/>
  <c r="J120"/>
  <c r="I120"/>
  <c r="J119"/>
  <c r="I119"/>
  <c r="J118"/>
  <c r="I118"/>
  <c r="H118"/>
  <c r="G118"/>
  <c r="J117"/>
  <c r="I117"/>
  <c r="J116"/>
  <c r="I116"/>
  <c r="J115"/>
  <c r="I115"/>
  <c r="J114"/>
  <c r="I114"/>
  <c r="J113"/>
  <c r="I113"/>
  <c r="J112"/>
  <c r="I112"/>
  <c r="J111"/>
  <c r="I111"/>
  <c r="J110"/>
  <c r="I110"/>
  <c r="J109"/>
  <c r="I109"/>
  <c r="H109"/>
  <c r="G109"/>
  <c r="J108"/>
  <c r="I108"/>
  <c r="J107"/>
  <c r="I107"/>
  <c r="J106"/>
  <c r="I106"/>
  <c r="J105"/>
  <c r="I105"/>
  <c r="J104"/>
  <c r="I104"/>
  <c r="J103"/>
  <c r="I103"/>
  <c r="J102"/>
  <c r="I102"/>
  <c r="J101"/>
  <c r="I101"/>
  <c r="J100"/>
  <c r="I100"/>
  <c r="J99"/>
  <c r="I99"/>
  <c r="J98"/>
  <c r="I98"/>
  <c r="J97"/>
  <c r="I97"/>
  <c r="J96"/>
  <c r="I96"/>
  <c r="J95"/>
  <c r="I95"/>
  <c r="J94"/>
  <c r="I94"/>
  <c r="J93"/>
  <c r="I93"/>
  <c r="J92"/>
  <c r="I92"/>
  <c r="J91"/>
  <c r="I91"/>
  <c r="J90"/>
  <c r="I90"/>
  <c r="J89"/>
  <c r="I89"/>
  <c r="J88"/>
  <c r="I88"/>
  <c r="J87"/>
  <c r="I87"/>
  <c r="J86"/>
  <c r="I86"/>
  <c r="J85"/>
  <c r="I85"/>
  <c r="J84"/>
  <c r="I84"/>
  <c r="J83"/>
  <c r="I83"/>
  <c r="J82"/>
  <c r="I82"/>
  <c r="J81"/>
  <c r="I81"/>
  <c r="J80"/>
  <c r="I80"/>
  <c r="J79"/>
  <c r="I79"/>
  <c r="J78"/>
  <c r="I78"/>
  <c r="J77"/>
  <c r="I77"/>
  <c r="J76"/>
  <c r="I76"/>
  <c r="J75"/>
  <c r="I75"/>
  <c r="J74"/>
  <c r="I74"/>
  <c r="J73"/>
  <c r="I73"/>
  <c r="J72"/>
  <c r="I72"/>
  <c r="H72"/>
  <c r="G72"/>
  <c r="J71"/>
  <c r="I71"/>
  <c r="J70"/>
  <c r="I70"/>
  <c r="J69"/>
  <c r="I69"/>
  <c r="J68"/>
  <c r="I68"/>
  <c r="J67"/>
  <c r="I67"/>
  <c r="J66"/>
  <c r="I66"/>
  <c r="J65"/>
  <c r="I65"/>
  <c r="J64"/>
  <c r="I64"/>
  <c r="J63"/>
  <c r="I63"/>
  <c r="J62"/>
  <c r="I62"/>
  <c r="J61"/>
  <c r="I61"/>
  <c r="J60"/>
  <c r="I60"/>
  <c r="J59"/>
  <c r="I59"/>
  <c r="J58"/>
  <c r="I58"/>
  <c r="J57"/>
  <c r="I57"/>
  <c r="J56"/>
  <c r="I56"/>
  <c r="J55"/>
  <c r="I55"/>
  <c r="J54"/>
  <c r="I54"/>
  <c r="J53"/>
  <c r="I53"/>
  <c r="J52"/>
  <c r="I52"/>
  <c r="J51"/>
  <c r="I51"/>
  <c r="J50"/>
  <c r="I50"/>
  <c r="J49"/>
  <c r="I49"/>
  <c r="J48"/>
  <c r="I48"/>
  <c r="J47"/>
  <c r="I47"/>
  <c r="J46"/>
  <c r="I46"/>
  <c r="J45"/>
  <c r="I45"/>
  <c r="J44"/>
  <c r="I44"/>
  <c r="J43"/>
  <c r="I43"/>
  <c r="J42"/>
  <c r="I42"/>
  <c r="J41"/>
  <c r="I41"/>
  <c r="J40"/>
  <c r="I40"/>
  <c r="J39"/>
  <c r="I39"/>
  <c r="J38"/>
  <c r="I38"/>
  <c r="J37"/>
  <c r="I37"/>
  <c r="J36"/>
  <c r="I36"/>
  <c r="J35"/>
  <c r="I35"/>
  <c r="J34"/>
  <c r="I34"/>
  <c r="J33"/>
  <c r="I33"/>
  <c r="H33"/>
  <c r="G33"/>
  <c r="J32"/>
  <c r="I32"/>
  <c r="H32"/>
  <c r="G32"/>
  <c r="J31"/>
  <c r="I31"/>
  <c r="J30"/>
  <c r="I30"/>
  <c r="J29"/>
  <c r="I29"/>
  <c r="J28"/>
  <c r="I28"/>
  <c r="J27"/>
  <c r="I27"/>
  <c r="H27"/>
  <c r="G27"/>
  <c r="J26"/>
  <c r="I26"/>
  <c r="J25"/>
  <c r="I25"/>
  <c r="J24"/>
  <c r="I24"/>
  <c r="J23"/>
  <c r="I23"/>
  <c r="J22"/>
  <c r="I22"/>
  <c r="J21"/>
  <c r="I21"/>
  <c r="J20"/>
  <c r="I20"/>
  <c r="J19"/>
  <c r="I19"/>
  <c r="J18"/>
  <c r="I18"/>
  <c r="J17"/>
  <c r="I17"/>
  <c r="J16"/>
  <c r="I16"/>
  <c r="J15"/>
  <c r="I15"/>
  <c r="J14"/>
  <c r="I14"/>
  <c r="J13"/>
  <c r="I13"/>
  <c r="J12"/>
  <c r="I12"/>
  <c r="J11"/>
  <c r="I11"/>
  <c r="J10"/>
  <c r="I10"/>
  <c r="H9"/>
  <c r="I9" s="1"/>
  <c r="G9"/>
  <c r="H8"/>
  <c r="I8" s="1"/>
  <c r="G8"/>
  <c r="H7"/>
  <c r="I7" s="1"/>
  <c r="G7"/>
  <c r="J7" l="1"/>
  <c r="J8"/>
  <c r="J9"/>
  <c r="J135"/>
  <c r="J79" i="8" l="1"/>
  <c r="I79"/>
  <c r="J78"/>
  <c r="I78"/>
  <c r="J77"/>
  <c r="I77"/>
  <c r="J76"/>
  <c r="I76"/>
  <c r="J75"/>
  <c r="I75"/>
  <c r="J74"/>
  <c r="I74"/>
  <c r="J73"/>
  <c r="I73"/>
  <c r="J72"/>
  <c r="I72"/>
  <c r="J71"/>
  <c r="I71"/>
  <c r="J70"/>
  <c r="I70"/>
  <c r="J69"/>
  <c r="I69"/>
  <c r="J68"/>
  <c r="I68"/>
  <c r="J67"/>
  <c r="I67"/>
  <c r="J66"/>
  <c r="I66"/>
  <c r="J65"/>
  <c r="I65"/>
  <c r="J64"/>
  <c r="I64"/>
  <c r="J63"/>
  <c r="I63"/>
  <c r="J62"/>
  <c r="I62"/>
  <c r="J61"/>
  <c r="I61"/>
  <c r="J60"/>
  <c r="I60"/>
  <c r="J59"/>
  <c r="I59"/>
  <c r="J58"/>
  <c r="I58"/>
  <c r="J57"/>
  <c r="I57"/>
  <c r="J56"/>
  <c r="I56"/>
  <c r="J55"/>
  <c r="I55"/>
  <c r="J54"/>
  <c r="I54"/>
  <c r="J53"/>
  <c r="I53"/>
  <c r="J52"/>
  <c r="I52"/>
  <c r="J51"/>
  <c r="I51"/>
  <c r="J50"/>
  <c r="I50"/>
  <c r="J49"/>
  <c r="I49"/>
  <c r="J48"/>
  <c r="I48"/>
  <c r="J47"/>
  <c r="I47"/>
  <c r="J46"/>
  <c r="I46"/>
  <c r="J45"/>
  <c r="I45"/>
  <c r="J44"/>
  <c r="I44"/>
  <c r="J43"/>
  <c r="I43"/>
  <c r="J42"/>
  <c r="I42"/>
  <c r="J41"/>
  <c r="I41"/>
  <c r="J40"/>
  <c r="I40"/>
  <c r="J39"/>
  <c r="I39"/>
  <c r="J38"/>
  <c r="I38"/>
  <c r="J37"/>
  <c r="I37"/>
  <c r="J36"/>
  <c r="I36"/>
  <c r="J35"/>
  <c r="I35"/>
  <c r="J34"/>
  <c r="I34"/>
  <c r="J33"/>
  <c r="I33"/>
  <c r="J32"/>
  <c r="I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J11"/>
  <c r="I11"/>
  <c r="J10"/>
  <c r="I10"/>
  <c r="J9"/>
  <c r="I9"/>
  <c r="J8"/>
  <c r="I8"/>
  <c r="J7"/>
  <c r="I7"/>
  <c r="J6"/>
  <c r="I6"/>
  <c r="J109" i="31" l="1"/>
  <c r="I109"/>
  <c r="J108"/>
  <c r="I108"/>
  <c r="J107"/>
  <c r="I107"/>
  <c r="J106"/>
  <c r="I106"/>
  <c r="J105"/>
  <c r="I105"/>
  <c r="J104"/>
  <c r="I104"/>
  <c r="J103"/>
  <c r="I103"/>
  <c r="J102"/>
  <c r="I102"/>
  <c r="J101"/>
  <c r="I101"/>
  <c r="J100"/>
  <c r="I100"/>
  <c r="J99"/>
  <c r="I99"/>
  <c r="J98"/>
  <c r="I98"/>
  <c r="J97"/>
  <c r="I97"/>
  <c r="J96"/>
  <c r="I96"/>
  <c r="J95"/>
  <c r="I95"/>
  <c r="J94"/>
  <c r="I94"/>
  <c r="J93"/>
  <c r="I93"/>
  <c r="J92"/>
  <c r="I92"/>
  <c r="J91"/>
  <c r="I91"/>
  <c r="J90"/>
  <c r="I90"/>
  <c r="J89"/>
  <c r="I89"/>
  <c r="J88"/>
  <c r="I88"/>
  <c r="J87"/>
  <c r="I87"/>
  <c r="J86"/>
  <c r="I86"/>
  <c r="J85"/>
  <c r="I85"/>
  <c r="J84"/>
  <c r="I84"/>
  <c r="J83"/>
  <c r="I83"/>
  <c r="J82"/>
  <c r="I82"/>
  <c r="J81"/>
  <c r="I81"/>
  <c r="J80"/>
  <c r="I80"/>
  <c r="J79"/>
  <c r="I79"/>
  <c r="J78"/>
  <c r="I78"/>
  <c r="J77"/>
  <c r="I77"/>
  <c r="J76"/>
  <c r="I76"/>
  <c r="J75"/>
  <c r="I75"/>
  <c r="J74"/>
  <c r="I74"/>
  <c r="J73"/>
  <c r="I73"/>
  <c r="J72"/>
  <c r="I72"/>
  <c r="J71"/>
  <c r="I71"/>
  <c r="J70"/>
  <c r="I70"/>
  <c r="J69"/>
  <c r="I69"/>
  <c r="J68"/>
  <c r="I68"/>
  <c r="J67"/>
  <c r="I67"/>
  <c r="J66"/>
  <c r="I66"/>
  <c r="J65"/>
  <c r="I65"/>
  <c r="J64"/>
  <c r="I64"/>
  <c r="J63"/>
  <c r="I63"/>
  <c r="J62"/>
  <c r="I62"/>
  <c r="J61"/>
  <c r="I61"/>
  <c r="J60"/>
  <c r="I60"/>
  <c r="J59"/>
  <c r="I59"/>
  <c r="J58"/>
  <c r="I58"/>
  <c r="J57"/>
  <c r="I57"/>
  <c r="J56"/>
  <c r="I56"/>
  <c r="J55"/>
  <c r="I55"/>
  <c r="J54"/>
  <c r="I54"/>
  <c r="J53"/>
  <c r="I53"/>
  <c r="J52"/>
  <c r="I52"/>
  <c r="J51"/>
  <c r="I51"/>
  <c r="J50"/>
  <c r="I50"/>
  <c r="J49"/>
  <c r="I49"/>
  <c r="J48"/>
  <c r="I48"/>
  <c r="J47"/>
  <c r="I47"/>
  <c r="J46"/>
  <c r="I46"/>
  <c r="J45"/>
  <c r="I45"/>
  <c r="J44"/>
  <c r="I44"/>
  <c r="J43"/>
  <c r="I43"/>
  <c r="J42"/>
  <c r="I42"/>
  <c r="J41"/>
  <c r="I41"/>
  <c r="J40"/>
  <c r="I40"/>
  <c r="J39"/>
  <c r="I39"/>
  <c r="J38"/>
  <c r="I38"/>
  <c r="J37"/>
  <c r="I37"/>
  <c r="J36"/>
  <c r="I36"/>
  <c r="J35"/>
  <c r="I35"/>
  <c r="J34"/>
  <c r="I34"/>
  <c r="J33"/>
  <c r="I33"/>
  <c r="J32"/>
  <c r="I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J11"/>
  <c r="I11"/>
  <c r="H50" i="29" l="1"/>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E9"/>
  <c r="G9" s="1"/>
  <c r="H8"/>
  <c r="G8"/>
  <c r="H61" i="28"/>
  <c r="G61"/>
  <c r="H60"/>
  <c r="G60"/>
  <c r="H59"/>
  <c r="G59"/>
  <c r="H58"/>
  <c r="G58"/>
  <c r="H57"/>
  <c r="G57"/>
  <c r="H56"/>
  <c r="G56"/>
  <c r="H55"/>
  <c r="G55"/>
  <c r="H54"/>
  <c r="G54"/>
  <c r="H53"/>
  <c r="G53"/>
  <c r="H52"/>
  <c r="G52"/>
  <c r="H51"/>
  <c r="G51"/>
  <c r="H50"/>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H73" i="26" l="1"/>
  <c r="F124" l="1"/>
  <c r="E124"/>
  <c r="F128"/>
  <c r="F25"/>
  <c r="F34"/>
  <c r="F26" s="1"/>
  <c r="H26" s="1"/>
  <c r="E34"/>
  <c r="E26" s="1"/>
  <c r="E16"/>
  <c r="E10" s="1"/>
  <c r="F16"/>
  <c r="F10" s="1"/>
  <c r="H71" i="27"/>
  <c r="G71"/>
  <c r="J78"/>
  <c r="I78"/>
  <c r="J77"/>
  <c r="I77"/>
  <c r="J76"/>
  <c r="I76"/>
  <c r="J75"/>
  <c r="I75"/>
  <c r="J74"/>
  <c r="I74"/>
  <c r="J73"/>
  <c r="I73"/>
  <c r="J72"/>
  <c r="I72"/>
  <c r="J70"/>
  <c r="I70"/>
  <c r="J69"/>
  <c r="I69"/>
  <c r="J68"/>
  <c r="I68"/>
  <c r="J67"/>
  <c r="I67"/>
  <c r="J66"/>
  <c r="I66"/>
  <c r="J65"/>
  <c r="I65"/>
  <c r="J64"/>
  <c r="I64"/>
  <c r="J63"/>
  <c r="I63"/>
  <c r="J62"/>
  <c r="I62"/>
  <c r="J61"/>
  <c r="I61"/>
  <c r="J60"/>
  <c r="I60"/>
  <c r="J59"/>
  <c r="I59"/>
  <c r="J58"/>
  <c r="I58"/>
  <c r="J57"/>
  <c r="I57"/>
  <c r="J56"/>
  <c r="I56"/>
  <c r="J55"/>
  <c r="I55"/>
  <c r="J54"/>
  <c r="I54"/>
  <c r="J53"/>
  <c r="I53"/>
  <c r="J52"/>
  <c r="I52"/>
  <c r="J51"/>
  <c r="I51"/>
  <c r="J50"/>
  <c r="I50"/>
  <c r="J49"/>
  <c r="I49"/>
  <c r="J48"/>
  <c r="I48"/>
  <c r="J47"/>
  <c r="I47"/>
  <c r="J46"/>
  <c r="I46"/>
  <c r="J45"/>
  <c r="I45"/>
  <c r="J44"/>
  <c r="I44"/>
  <c r="J43"/>
  <c r="I43"/>
  <c r="J42"/>
  <c r="I42"/>
  <c r="J41"/>
  <c r="I41"/>
  <c r="J40"/>
  <c r="I40"/>
  <c r="J39"/>
  <c r="I39"/>
  <c r="J38"/>
  <c r="I38"/>
  <c r="J37"/>
  <c r="I37"/>
  <c r="J36"/>
  <c r="I36"/>
  <c r="J35"/>
  <c r="I35"/>
  <c r="J34"/>
  <c r="I34"/>
  <c r="J33"/>
  <c r="I33"/>
  <c r="J32"/>
  <c r="I32"/>
  <c r="J31"/>
  <c r="I31"/>
  <c r="J30"/>
  <c r="I30"/>
  <c r="J29"/>
  <c r="I29"/>
  <c r="J28"/>
  <c r="I28"/>
  <c r="J25"/>
  <c r="I25"/>
  <c r="J27"/>
  <c r="I27"/>
  <c r="J26"/>
  <c r="I26"/>
  <c r="J24"/>
  <c r="I24"/>
  <c r="J23"/>
  <c r="I23"/>
  <c r="J22"/>
  <c r="I22"/>
  <c r="J21"/>
  <c r="I21"/>
  <c r="J20"/>
  <c r="I20"/>
  <c r="J19"/>
  <c r="I19"/>
  <c r="J18"/>
  <c r="I18"/>
  <c r="J17"/>
  <c r="I17"/>
  <c r="J16"/>
  <c r="I16"/>
  <c r="J15"/>
  <c r="I15"/>
  <c r="J14"/>
  <c r="I14"/>
  <c r="J13"/>
  <c r="I13"/>
  <c r="J12"/>
  <c r="I12"/>
  <c r="J11"/>
  <c r="I11"/>
  <c r="J10"/>
  <c r="I10"/>
  <c r="J9"/>
  <c r="I9"/>
  <c r="J17" i="11"/>
  <c r="I17"/>
  <c r="J16"/>
  <c r="I16"/>
  <c r="J15"/>
  <c r="I15"/>
  <c r="J14"/>
  <c r="I14"/>
  <c r="J13"/>
  <c r="I13"/>
  <c r="J12"/>
  <c r="I12"/>
  <c r="J11"/>
  <c r="I11"/>
  <c r="J10"/>
  <c r="I10"/>
  <c r="J9"/>
  <c r="I9"/>
  <c r="J8"/>
  <c r="I8"/>
  <c r="I7"/>
  <c r="J7"/>
  <c r="F135" i="26"/>
  <c r="G135" s="1"/>
  <c r="E135"/>
  <c r="H134"/>
  <c r="G134"/>
  <c r="E128"/>
  <c r="H128" s="1"/>
  <c r="H127"/>
  <c r="G127"/>
  <c r="F126"/>
  <c r="E126"/>
  <c r="H125"/>
  <c r="G125"/>
  <c r="G124"/>
  <c r="H123"/>
  <c r="G123"/>
  <c r="H122"/>
  <c r="G122"/>
  <c r="H121"/>
  <c r="G121"/>
  <c r="H120"/>
  <c r="G120"/>
  <c r="H119"/>
  <c r="G119"/>
  <c r="H118"/>
  <c r="G118"/>
  <c r="H117"/>
  <c r="G117"/>
  <c r="H116"/>
  <c r="G116"/>
  <c r="H115"/>
  <c r="G115"/>
  <c r="H114"/>
  <c r="G114"/>
  <c r="H113"/>
  <c r="G113"/>
  <c r="H112"/>
  <c r="G112"/>
  <c r="H111"/>
  <c r="G111"/>
  <c r="H110"/>
  <c r="G110"/>
  <c r="H109"/>
  <c r="G109"/>
  <c r="H108"/>
  <c r="G108"/>
  <c r="H107"/>
  <c r="G107"/>
  <c r="H106"/>
  <c r="G106"/>
  <c r="H105"/>
  <c r="G105"/>
  <c r="H104"/>
  <c r="G104"/>
  <c r="H103"/>
  <c r="G103"/>
  <c r="H102"/>
  <c r="G102"/>
  <c r="H101"/>
  <c r="G101"/>
  <c r="H100"/>
  <c r="G100"/>
  <c r="H99"/>
  <c r="G99"/>
  <c r="H98"/>
  <c r="G98"/>
  <c r="H97"/>
  <c r="G97"/>
  <c r="H96"/>
  <c r="G96"/>
  <c r="H95"/>
  <c r="G95"/>
  <c r="H94"/>
  <c r="G94"/>
  <c r="H93"/>
  <c r="G93"/>
  <c r="H92"/>
  <c r="G92"/>
  <c r="H91"/>
  <c r="G91"/>
  <c r="H90"/>
  <c r="G90"/>
  <c r="H89"/>
  <c r="G89"/>
  <c r="H88"/>
  <c r="G88"/>
  <c r="H87"/>
  <c r="G87"/>
  <c r="H86"/>
  <c r="G86"/>
  <c r="H85"/>
  <c r="G85"/>
  <c r="H84"/>
  <c r="G84"/>
  <c r="H83"/>
  <c r="G83"/>
  <c r="H82"/>
  <c r="G82"/>
  <c r="H81"/>
  <c r="G81"/>
  <c r="H80"/>
  <c r="G80"/>
  <c r="H79"/>
  <c r="G79"/>
  <c r="H78"/>
  <c r="G78"/>
  <c r="F77"/>
  <c r="F76" s="1"/>
  <c r="E77"/>
  <c r="H75"/>
  <c r="G75"/>
  <c r="H74"/>
  <c r="G74"/>
  <c r="G73"/>
  <c r="H72"/>
  <c r="G72"/>
  <c r="H71"/>
  <c r="G71"/>
  <c r="H70"/>
  <c r="G70"/>
  <c r="H69"/>
  <c r="G69"/>
  <c r="F68"/>
  <c r="G68" s="1"/>
  <c r="E68"/>
  <c r="E67" s="1"/>
  <c r="H66"/>
  <c r="G66"/>
  <c r="H65"/>
  <c r="G65"/>
  <c r="H64"/>
  <c r="G64"/>
  <c r="H63"/>
  <c r="G63"/>
  <c r="H62"/>
  <c r="G62"/>
  <c r="H61"/>
  <c r="G61"/>
  <c r="H60"/>
  <c r="G60"/>
  <c r="F59"/>
  <c r="G59" s="1"/>
  <c r="E59"/>
  <c r="H59" s="1"/>
  <c r="H58"/>
  <c r="G58"/>
  <c r="H57"/>
  <c r="G57"/>
  <c r="H56"/>
  <c r="G56"/>
  <c r="H55"/>
  <c r="G55"/>
  <c r="H54"/>
  <c r="G54"/>
  <c r="H53"/>
  <c r="G53"/>
  <c r="H52"/>
  <c r="G52"/>
  <c r="F51"/>
  <c r="E51"/>
  <c r="E50" s="1"/>
  <c r="F50"/>
  <c r="H49"/>
  <c r="G49"/>
  <c r="H48"/>
  <c r="G48"/>
  <c r="H47"/>
  <c r="G47"/>
  <c r="H46"/>
  <c r="G46"/>
  <c r="H45"/>
  <c r="G45"/>
  <c r="H44"/>
  <c r="G44"/>
  <c r="H43"/>
  <c r="G43"/>
  <c r="H42"/>
  <c r="G42"/>
  <c r="H41"/>
  <c r="G41"/>
  <c r="H40"/>
  <c r="G40"/>
  <c r="H39"/>
  <c r="G39"/>
  <c r="H38"/>
  <c r="G38"/>
  <c r="H37"/>
  <c r="G37"/>
  <c r="H36"/>
  <c r="G36"/>
  <c r="H31"/>
  <c r="G31"/>
  <c r="H30"/>
  <c r="G30"/>
  <c r="H29"/>
  <c r="G29"/>
  <c r="H28"/>
  <c r="H27"/>
  <c r="H24"/>
  <c r="G24"/>
  <c r="H23"/>
  <c r="G23"/>
  <c r="H22"/>
  <c r="G22"/>
  <c r="H21"/>
  <c r="G21"/>
  <c r="H20"/>
  <c r="G20"/>
  <c r="H19"/>
  <c r="G19"/>
  <c r="H18"/>
  <c r="G18"/>
  <c r="H17"/>
  <c r="G16"/>
  <c r="H14"/>
  <c r="G14"/>
  <c r="H13"/>
  <c r="G13"/>
  <c r="H12"/>
  <c r="G12"/>
  <c r="H11"/>
  <c r="G11"/>
  <c r="H10" l="1"/>
  <c r="F9"/>
  <c r="G51"/>
  <c r="G126"/>
  <c r="G128"/>
  <c r="G50"/>
  <c r="G77"/>
  <c r="H124"/>
  <c r="H77"/>
  <c r="E76"/>
  <c r="F67"/>
  <c r="G67" s="1"/>
  <c r="E25"/>
  <c r="G25" s="1"/>
  <c r="G26"/>
  <c r="G34"/>
  <c r="G10"/>
  <c r="E9"/>
  <c r="E8" s="1"/>
  <c r="H16"/>
  <c r="I71" i="27"/>
  <c r="J71"/>
  <c r="H25" i="26"/>
  <c r="H34"/>
  <c r="H50"/>
  <c r="H51"/>
  <c r="H67"/>
  <c r="H68"/>
  <c r="H126"/>
  <c r="H135"/>
  <c r="F8" l="1"/>
  <c r="H9"/>
  <c r="G76"/>
  <c r="H76"/>
  <c r="G8"/>
  <c r="G9"/>
  <c r="H8" l="1"/>
  <c r="F42" i="24"/>
  <c r="H42" s="1"/>
  <c r="E42"/>
  <c r="E41"/>
  <c r="E40" s="1"/>
  <c r="H39"/>
  <c r="G39"/>
  <c r="H38"/>
  <c r="G38"/>
  <c r="H37"/>
  <c r="G37"/>
  <c r="H36"/>
  <c r="G36"/>
  <c r="H35"/>
  <c r="G35"/>
  <c r="F34"/>
  <c r="E34"/>
  <c r="H33"/>
  <c r="G33"/>
  <c r="H32"/>
  <c r="G32"/>
  <c r="F31"/>
  <c r="E31"/>
  <c r="H31" s="1"/>
  <c r="F30"/>
  <c r="F29" s="1"/>
  <c r="G29" s="1"/>
  <c r="E30"/>
  <c r="E29"/>
  <c r="F28"/>
  <c r="G28" s="1"/>
  <c r="E28"/>
  <c r="F27"/>
  <c r="E27"/>
  <c r="H27" s="1"/>
  <c r="F25"/>
  <c r="G25" s="1"/>
  <c r="E25"/>
  <c r="H24"/>
  <c r="G24"/>
  <c r="H23"/>
  <c r="G23"/>
  <c r="H22"/>
  <c r="G22"/>
  <c r="H21"/>
  <c r="G21"/>
  <c r="F20"/>
  <c r="E20"/>
  <c r="H20" s="1"/>
  <c r="H18"/>
  <c r="G18"/>
  <c r="G17"/>
  <c r="F17"/>
  <c r="H17" s="1"/>
  <c r="E17"/>
  <c r="F16"/>
  <c r="H16" s="1"/>
  <c r="E16"/>
  <c r="E15"/>
  <c r="H14"/>
  <c r="G14"/>
  <c r="H13"/>
  <c r="G13"/>
  <c r="H12"/>
  <c r="G12"/>
  <c r="H11"/>
  <c r="G11"/>
  <c r="H10"/>
  <c r="G10"/>
  <c r="H9"/>
  <c r="G9"/>
  <c r="F8"/>
  <c r="G8" s="1"/>
  <c r="E8"/>
  <c r="E7"/>
  <c r="H24" i="23"/>
  <c r="G24"/>
  <c r="H23"/>
  <c r="G23"/>
  <c r="H22"/>
  <c r="G22"/>
  <c r="H21"/>
  <c r="G21"/>
  <c r="H20"/>
  <c r="G20"/>
  <c r="F19"/>
  <c r="E19"/>
  <c r="E15" s="1"/>
  <c r="H18"/>
  <c r="G18"/>
  <c r="H17"/>
  <c r="G17"/>
  <c r="H16"/>
  <c r="G16"/>
  <c r="H14"/>
  <c r="G14"/>
  <c r="H13"/>
  <c r="G13"/>
  <c r="H12"/>
  <c r="G12"/>
  <c r="H11"/>
  <c r="G11"/>
  <c r="H10"/>
  <c r="G10"/>
  <c r="H9"/>
  <c r="G9"/>
  <c r="F19" i="22"/>
  <c r="E19"/>
  <c r="F18"/>
  <c r="E18"/>
  <c r="D18"/>
  <c r="D20" s="1"/>
  <c r="C18"/>
  <c r="C20" s="1"/>
  <c r="F17"/>
  <c r="E17"/>
  <c r="F16"/>
  <c r="E16"/>
  <c r="F15"/>
  <c r="E15"/>
  <c r="F14"/>
  <c r="E14"/>
  <c r="F13"/>
  <c r="E13"/>
  <c r="F12"/>
  <c r="E12"/>
  <c r="F11"/>
  <c r="E11"/>
  <c r="F10"/>
  <c r="E10"/>
  <c r="F9"/>
  <c r="E9"/>
  <c r="F8"/>
  <c r="E8"/>
  <c r="F7"/>
  <c r="E7"/>
  <c r="F6"/>
  <c r="E6"/>
  <c r="F5"/>
  <c r="E5"/>
  <c r="F38" i="21"/>
  <c r="E38"/>
  <c r="G38" s="1"/>
  <c r="H37"/>
  <c r="G37"/>
  <c r="F36"/>
  <c r="E36"/>
  <c r="G36" s="1"/>
  <c r="H35"/>
  <c r="G35"/>
  <c r="H34"/>
  <c r="G34"/>
  <c r="H33"/>
  <c r="G33"/>
  <c r="H32"/>
  <c r="G32"/>
  <c r="H31"/>
  <c r="G31"/>
  <c r="H30"/>
  <c r="G30"/>
  <c r="H29"/>
  <c r="G29"/>
  <c r="H28"/>
  <c r="G28"/>
  <c r="H27"/>
  <c r="G27"/>
  <c r="H26"/>
  <c r="G26"/>
  <c r="H25"/>
  <c r="G25"/>
  <c r="H24"/>
  <c r="G24"/>
  <c r="H23"/>
  <c r="G23"/>
  <c r="H22"/>
  <c r="G22"/>
  <c r="H21"/>
  <c r="G21"/>
  <c r="F20"/>
  <c r="E20"/>
  <c r="H19"/>
  <c r="G19"/>
  <c r="H18"/>
  <c r="G18"/>
  <c r="H17"/>
  <c r="G17"/>
  <c r="H16"/>
  <c r="G16"/>
  <c r="H15"/>
  <c r="G15"/>
  <c r="H14"/>
  <c r="G14"/>
  <c r="H13"/>
  <c r="G13"/>
  <c r="H12"/>
  <c r="G12"/>
  <c r="H11"/>
  <c r="G11"/>
  <c r="F10"/>
  <c r="E10"/>
  <c r="G10" s="1"/>
  <c r="H9"/>
  <c r="G9"/>
  <c r="H8"/>
  <c r="G8"/>
  <c r="H7"/>
  <c r="G7"/>
  <c r="H6"/>
  <c r="G6"/>
  <c r="G19" i="23" l="1"/>
  <c r="F15" i="24"/>
  <c r="F7" s="1"/>
  <c r="F41"/>
  <c r="H28"/>
  <c r="G30"/>
  <c r="G34"/>
  <c r="H20" i="21"/>
  <c r="F15" i="23"/>
  <c r="F8" s="1"/>
  <c r="G16" i="24"/>
  <c r="F26"/>
  <c r="F19" s="1"/>
  <c r="E39" i="21"/>
  <c r="G20" i="24"/>
  <c r="H29"/>
  <c r="G42"/>
  <c r="G20" i="21"/>
  <c r="H38"/>
  <c r="H8" i="24"/>
  <c r="H25"/>
  <c r="G27"/>
  <c r="G31"/>
  <c r="E26"/>
  <c r="H26" s="1"/>
  <c r="F40"/>
  <c r="H30"/>
  <c r="H34"/>
  <c r="H15" i="23"/>
  <c r="E8"/>
  <c r="G8" s="1"/>
  <c r="G15"/>
  <c r="H19"/>
  <c r="G15" i="22"/>
  <c r="G11"/>
  <c r="G7"/>
  <c r="G14"/>
  <c r="G6"/>
  <c r="G19"/>
  <c r="G13"/>
  <c r="G5"/>
  <c r="G20"/>
  <c r="G16"/>
  <c r="G12"/>
  <c r="G8"/>
  <c r="E20"/>
  <c r="G10"/>
  <c r="F20"/>
  <c r="G17"/>
  <c r="G9"/>
  <c r="G18"/>
  <c r="F39" i="21"/>
  <c r="H10"/>
  <c r="H36"/>
  <c r="H41" i="24" l="1"/>
  <c r="G41"/>
  <c r="H15"/>
  <c r="G15"/>
  <c r="E19"/>
  <c r="G19" s="1"/>
  <c r="G26"/>
  <c r="H40"/>
  <c r="G40"/>
  <c r="E6"/>
  <c r="H19"/>
  <c r="H7"/>
  <c r="F6"/>
  <c r="G7"/>
  <c r="H8" i="23"/>
  <c r="H39" i="21"/>
  <c r="G39"/>
  <c r="G6" i="24" l="1"/>
  <c r="H6"/>
  <c r="I10" i="18" l="1"/>
  <c r="J10"/>
  <c r="G12"/>
  <c r="G11" s="1"/>
  <c r="H12"/>
  <c r="H11" s="1"/>
  <c r="I13"/>
  <c r="J13"/>
  <c r="I14"/>
  <c r="J14"/>
  <c r="I15"/>
  <c r="J15"/>
  <c r="G17"/>
  <c r="I17" s="1"/>
  <c r="H17"/>
  <c r="I18"/>
  <c r="J18"/>
  <c r="I19"/>
  <c r="J19"/>
  <c r="I20"/>
  <c r="J20"/>
  <c r="I21"/>
  <c r="J21"/>
  <c r="I22"/>
  <c r="J22"/>
  <c r="I23"/>
  <c r="J23"/>
  <c r="I24"/>
  <c r="J24"/>
  <c r="I25"/>
  <c r="J25"/>
  <c r="I26"/>
  <c r="J26"/>
  <c r="I27"/>
  <c r="J27"/>
  <c r="I28"/>
  <c r="J28"/>
  <c r="I29"/>
  <c r="J29"/>
  <c r="I30"/>
  <c r="J30"/>
  <c r="I31"/>
  <c r="J31"/>
  <c r="I32"/>
  <c r="J32"/>
  <c r="I33"/>
  <c r="J33"/>
  <c r="I34"/>
  <c r="J34"/>
  <c r="I35"/>
  <c r="J35"/>
  <c r="I36"/>
  <c r="J36"/>
  <c r="I37"/>
  <c r="J37"/>
  <c r="I38"/>
  <c r="J38"/>
  <c r="I39"/>
  <c r="J39"/>
  <c r="I40"/>
  <c r="J40"/>
  <c r="I41"/>
  <c r="J41"/>
  <c r="I42"/>
  <c r="J42"/>
  <c r="I43"/>
  <c r="J43"/>
  <c r="I44"/>
  <c r="J44"/>
  <c r="I45"/>
  <c r="J45"/>
  <c r="I46"/>
  <c r="J46"/>
  <c r="I47"/>
  <c r="J47"/>
  <c r="I48"/>
  <c r="J48"/>
  <c r="I49"/>
  <c r="J49"/>
  <c r="I50"/>
  <c r="J50"/>
  <c r="I51"/>
  <c r="J51"/>
  <c r="I52"/>
  <c r="J52"/>
  <c r="I53"/>
  <c r="J53"/>
  <c r="I54"/>
  <c r="J54"/>
  <c r="I55"/>
  <c r="J55"/>
  <c r="I56"/>
  <c r="J56"/>
  <c r="I57"/>
  <c r="J57"/>
  <c r="I58"/>
  <c r="J58"/>
  <c r="I59"/>
  <c r="J59"/>
  <c r="I60"/>
  <c r="J60"/>
  <c r="I61"/>
  <c r="J61"/>
  <c r="I62"/>
  <c r="J62"/>
  <c r="I63"/>
  <c r="J63"/>
  <c r="I64"/>
  <c r="J64"/>
  <c r="I65"/>
  <c r="J65"/>
  <c r="I66"/>
  <c r="J66"/>
  <c r="I67"/>
  <c r="J67"/>
  <c r="I68"/>
  <c r="J68"/>
  <c r="I69"/>
  <c r="J69"/>
  <c r="I70"/>
  <c r="J70"/>
  <c r="I71"/>
  <c r="J71"/>
  <c r="I72"/>
  <c r="J72"/>
  <c r="I73"/>
  <c r="J73"/>
  <c r="I74"/>
  <c r="J74"/>
  <c r="I75"/>
  <c r="J75"/>
  <c r="J17" l="1"/>
  <c r="I12"/>
  <c r="J11"/>
  <c r="I11"/>
  <c r="G16"/>
  <c r="H16"/>
  <c r="J12"/>
  <c r="J16" l="1"/>
  <c r="I16"/>
  <c r="D182" i="16" l="1"/>
  <c r="D181"/>
  <c r="D181" i="17"/>
  <c r="D183"/>
  <c r="F378" l="1"/>
  <c r="E378"/>
  <c r="E370"/>
  <c r="F370"/>
  <c r="E369"/>
  <c r="F376"/>
  <c r="E376"/>
  <c r="D373"/>
  <c r="C373"/>
  <c r="F372"/>
  <c r="E372"/>
  <c r="D371"/>
  <c r="C371"/>
  <c r="C377" s="1"/>
  <c r="F368"/>
  <c r="E368"/>
  <c r="F367"/>
  <c r="E367"/>
  <c r="F366"/>
  <c r="E366"/>
  <c r="F365"/>
  <c r="E365"/>
  <c r="F364"/>
  <c r="E364"/>
  <c r="F363"/>
  <c r="E363"/>
  <c r="F362"/>
  <c r="E362"/>
  <c r="F361"/>
  <c r="E361"/>
  <c r="F360"/>
  <c r="E360"/>
  <c r="F359"/>
  <c r="E359"/>
  <c r="F358"/>
  <c r="E358"/>
  <c r="F357"/>
  <c r="E357"/>
  <c r="F356"/>
  <c r="E356"/>
  <c r="F355"/>
  <c r="E355"/>
  <c r="F354"/>
  <c r="E354"/>
  <c r="D353"/>
  <c r="C353"/>
  <c r="F352"/>
  <c r="E352"/>
  <c r="F351"/>
  <c r="E351"/>
  <c r="F350"/>
  <c r="E350"/>
  <c r="F349"/>
  <c r="E349"/>
  <c r="F348"/>
  <c r="E348"/>
  <c r="F347"/>
  <c r="E347"/>
  <c r="F346"/>
  <c r="E346"/>
  <c r="F345"/>
  <c r="E345"/>
  <c r="F344"/>
  <c r="E344"/>
  <c r="D343"/>
  <c r="C343"/>
  <c r="F342"/>
  <c r="E342"/>
  <c r="F341"/>
  <c r="E341"/>
  <c r="F340"/>
  <c r="E340"/>
  <c r="F339"/>
  <c r="E339"/>
  <c r="D336"/>
  <c r="C336"/>
  <c r="F335"/>
  <c r="E335"/>
  <c r="F334"/>
  <c r="E334"/>
  <c r="F333"/>
  <c r="E333"/>
  <c r="D332"/>
  <c r="C332"/>
  <c r="F331"/>
  <c r="E331"/>
  <c r="D329"/>
  <c r="C329"/>
  <c r="F328"/>
  <c r="E328"/>
  <c r="D327"/>
  <c r="C327"/>
  <c r="F326"/>
  <c r="E326"/>
  <c r="F325"/>
  <c r="E325"/>
  <c r="F324"/>
  <c r="E324"/>
  <c r="F323"/>
  <c r="E323"/>
  <c r="D322"/>
  <c r="C322"/>
  <c r="F321"/>
  <c r="E321"/>
  <c r="F320"/>
  <c r="E320"/>
  <c r="F319"/>
  <c r="E319"/>
  <c r="F318"/>
  <c r="E318"/>
  <c r="F317"/>
  <c r="E317"/>
  <c r="F316"/>
  <c r="E316"/>
  <c r="F315"/>
  <c r="E315"/>
  <c r="F314"/>
  <c r="E314"/>
  <c r="F313"/>
  <c r="E313"/>
  <c r="F312"/>
  <c r="E312"/>
  <c r="D311"/>
  <c r="C311"/>
  <c r="F310"/>
  <c r="E310"/>
  <c r="F309"/>
  <c r="E309"/>
  <c r="F308"/>
  <c r="E308"/>
  <c r="F307"/>
  <c r="E307"/>
  <c r="F306"/>
  <c r="E306"/>
  <c r="D304"/>
  <c r="C304"/>
  <c r="F303"/>
  <c r="E303"/>
  <c r="D302"/>
  <c r="C302"/>
  <c r="F301"/>
  <c r="E301"/>
  <c r="F300"/>
  <c r="E300"/>
  <c r="F299"/>
  <c r="E299"/>
  <c r="F298"/>
  <c r="E298"/>
  <c r="D296"/>
  <c r="E296" s="1"/>
  <c r="C296"/>
  <c r="F295"/>
  <c r="E295"/>
  <c r="F294"/>
  <c r="E294"/>
  <c r="D293"/>
  <c r="C293"/>
  <c r="F292"/>
  <c r="E292"/>
  <c r="F291"/>
  <c r="E291"/>
  <c r="F290"/>
  <c r="E290"/>
  <c r="D288"/>
  <c r="C288"/>
  <c r="F287"/>
  <c r="E287"/>
  <c r="F286"/>
  <c r="E286"/>
  <c r="D285"/>
  <c r="C285"/>
  <c r="F285" s="1"/>
  <c r="F284"/>
  <c r="E284"/>
  <c r="F283"/>
  <c r="E283"/>
  <c r="F282"/>
  <c r="E282"/>
  <c r="F281"/>
  <c r="E281"/>
  <c r="F280"/>
  <c r="E280"/>
  <c r="F279"/>
  <c r="E279"/>
  <c r="F278"/>
  <c r="E278"/>
  <c r="D277"/>
  <c r="C277"/>
  <c r="F276"/>
  <c r="E276"/>
  <c r="F275"/>
  <c r="E275"/>
  <c r="F274"/>
  <c r="E274"/>
  <c r="F273"/>
  <c r="E273"/>
  <c r="F272"/>
  <c r="E272"/>
  <c r="F271"/>
  <c r="E271"/>
  <c r="F270"/>
  <c r="E270"/>
  <c r="F269"/>
  <c r="E269"/>
  <c r="F268"/>
  <c r="E268"/>
  <c r="F267"/>
  <c r="E267"/>
  <c r="F266"/>
  <c r="E266"/>
  <c r="F265"/>
  <c r="E265"/>
  <c r="F264"/>
  <c r="E264"/>
  <c r="F263"/>
  <c r="E263"/>
  <c r="F262"/>
  <c r="E262"/>
  <c r="F261"/>
  <c r="E261"/>
  <c r="F260"/>
  <c r="E260"/>
  <c r="F259"/>
  <c r="E259"/>
  <c r="F258"/>
  <c r="E258"/>
  <c r="F257"/>
  <c r="E257"/>
  <c r="F256"/>
  <c r="E256"/>
  <c r="F255"/>
  <c r="E255"/>
  <c r="F254"/>
  <c r="E254"/>
  <c r="F253"/>
  <c r="E253"/>
  <c r="F252"/>
  <c r="E252"/>
  <c r="F251"/>
  <c r="E251"/>
  <c r="F250"/>
  <c r="E250"/>
  <c r="F249"/>
  <c r="E249"/>
  <c r="F248"/>
  <c r="E248"/>
  <c r="F247"/>
  <c r="E247"/>
  <c r="F246"/>
  <c r="E246"/>
  <c r="F245"/>
  <c r="E245"/>
  <c r="F244"/>
  <c r="E244"/>
  <c r="D243"/>
  <c r="C243"/>
  <c r="F242"/>
  <c r="E242"/>
  <c r="F241"/>
  <c r="E241"/>
  <c r="F240"/>
  <c r="E240"/>
  <c r="F239"/>
  <c r="E239"/>
  <c r="F238"/>
  <c r="E238"/>
  <c r="F237"/>
  <c r="E237"/>
  <c r="F236"/>
  <c r="E236"/>
  <c r="F235"/>
  <c r="E235"/>
  <c r="F234"/>
  <c r="E234"/>
  <c r="F233"/>
  <c r="E233"/>
  <c r="F232"/>
  <c r="E232"/>
  <c r="F231"/>
  <c r="E231"/>
  <c r="D229"/>
  <c r="C229"/>
  <c r="F228"/>
  <c r="E228"/>
  <c r="F227"/>
  <c r="E227"/>
  <c r="F226"/>
  <c r="E226"/>
  <c r="D225"/>
  <c r="C225"/>
  <c r="F224"/>
  <c r="E224"/>
  <c r="F223"/>
  <c r="E223"/>
  <c r="D222"/>
  <c r="C222"/>
  <c r="F221"/>
  <c r="E221"/>
  <c r="F220"/>
  <c r="E220"/>
  <c r="F219"/>
  <c r="E219"/>
  <c r="F218"/>
  <c r="E218"/>
  <c r="F217"/>
  <c r="E217"/>
  <c r="F216"/>
  <c r="E216"/>
  <c r="D215"/>
  <c r="C215"/>
  <c r="F214"/>
  <c r="E214"/>
  <c r="F213"/>
  <c r="E213"/>
  <c r="F212"/>
  <c r="E212"/>
  <c r="F211"/>
  <c r="E211"/>
  <c r="F210"/>
  <c r="E210"/>
  <c r="F209"/>
  <c r="E209"/>
  <c r="F208"/>
  <c r="E208"/>
  <c r="F207"/>
  <c r="E207"/>
  <c r="D206"/>
  <c r="C206"/>
  <c r="F205"/>
  <c r="E205"/>
  <c r="F204"/>
  <c r="E204"/>
  <c r="F203"/>
  <c r="E203"/>
  <c r="F202"/>
  <c r="E202"/>
  <c r="F201"/>
  <c r="E201"/>
  <c r="F200"/>
  <c r="E200"/>
  <c r="F199"/>
  <c r="E199"/>
  <c r="F198"/>
  <c r="E198"/>
  <c r="D197"/>
  <c r="C197"/>
  <c r="F196"/>
  <c r="E196"/>
  <c r="F195"/>
  <c r="E195"/>
  <c r="F194"/>
  <c r="E194"/>
  <c r="F193"/>
  <c r="E193"/>
  <c r="F192"/>
  <c r="E192"/>
  <c r="F191"/>
  <c r="E191"/>
  <c r="D190"/>
  <c r="C190"/>
  <c r="F189"/>
  <c r="E189"/>
  <c r="F188"/>
  <c r="E188"/>
  <c r="F187"/>
  <c r="E187"/>
  <c r="F186"/>
  <c r="E186"/>
  <c r="F185"/>
  <c r="E185"/>
  <c r="C183"/>
  <c r="F182"/>
  <c r="E182"/>
  <c r="C181"/>
  <c r="E181" s="1"/>
  <c r="F180"/>
  <c r="E180"/>
  <c r="F179"/>
  <c r="E179"/>
  <c r="F178"/>
  <c r="E178"/>
  <c r="F177"/>
  <c r="E177"/>
  <c r="F176"/>
  <c r="E176"/>
  <c r="F175"/>
  <c r="E175"/>
  <c r="F174"/>
  <c r="E174"/>
  <c r="F173"/>
  <c r="E173"/>
  <c r="F172"/>
  <c r="E172"/>
  <c r="F171"/>
  <c r="E171"/>
  <c r="F170"/>
  <c r="E170"/>
  <c r="F169"/>
  <c r="E169"/>
  <c r="F168"/>
  <c r="E168"/>
  <c r="F167"/>
  <c r="E167"/>
  <c r="F166"/>
  <c r="E166"/>
  <c r="F165"/>
  <c r="E165"/>
  <c r="F164"/>
  <c r="E164"/>
  <c r="F163"/>
  <c r="E163"/>
  <c r="F162"/>
  <c r="E162"/>
  <c r="F161"/>
  <c r="E161"/>
  <c r="D159"/>
  <c r="C159"/>
  <c r="F158"/>
  <c r="E158"/>
  <c r="D157"/>
  <c r="C157"/>
  <c r="F156"/>
  <c r="E156"/>
  <c r="F155"/>
  <c r="E155"/>
  <c r="F154"/>
  <c r="E154"/>
  <c r="F153"/>
  <c r="E153"/>
  <c r="F152"/>
  <c r="E152"/>
  <c r="F151"/>
  <c r="E151"/>
  <c r="F150"/>
  <c r="E150"/>
  <c r="D148"/>
  <c r="C148"/>
  <c r="F147"/>
  <c r="E147"/>
  <c r="D146"/>
  <c r="C146"/>
  <c r="F145"/>
  <c r="E145"/>
  <c r="F144"/>
  <c r="E144"/>
  <c r="F143"/>
  <c r="E143"/>
  <c r="F142"/>
  <c r="E142"/>
  <c r="F141"/>
  <c r="E141"/>
  <c r="F140"/>
  <c r="E140"/>
  <c r="F139"/>
  <c r="E139"/>
  <c r="F138"/>
  <c r="E138"/>
  <c r="F137"/>
  <c r="E137"/>
  <c r="F136"/>
  <c r="E136"/>
  <c r="F135"/>
  <c r="E135"/>
  <c r="F134"/>
  <c r="E134"/>
  <c r="F133"/>
  <c r="E133"/>
  <c r="F132"/>
  <c r="E132"/>
  <c r="F131"/>
  <c r="E131"/>
  <c r="F130"/>
  <c r="E130"/>
  <c r="F129"/>
  <c r="E129"/>
  <c r="D128"/>
  <c r="C128"/>
  <c r="F127"/>
  <c r="E127"/>
  <c r="F126"/>
  <c r="E126"/>
  <c r="F125"/>
  <c r="E125"/>
  <c r="F124"/>
  <c r="E124"/>
  <c r="F123"/>
  <c r="E123"/>
  <c r="F122"/>
  <c r="E122"/>
  <c r="F121"/>
  <c r="E121"/>
  <c r="F120"/>
  <c r="E120"/>
  <c r="F119"/>
  <c r="E119"/>
  <c r="F118"/>
  <c r="E118"/>
  <c r="F117"/>
  <c r="E117"/>
  <c r="F116"/>
  <c r="E116"/>
  <c r="D114"/>
  <c r="C114"/>
  <c r="F113"/>
  <c r="E113"/>
  <c r="F112"/>
  <c r="E112"/>
  <c r="F111"/>
  <c r="E111"/>
  <c r="F110"/>
  <c r="E110"/>
  <c r="F109"/>
  <c r="E109"/>
  <c r="F108"/>
  <c r="E108"/>
  <c r="F107"/>
  <c r="E107"/>
  <c r="F106"/>
  <c r="E106"/>
  <c r="F105"/>
  <c r="E105"/>
  <c r="F104"/>
  <c r="E104"/>
  <c r="F103"/>
  <c r="E103"/>
  <c r="F102"/>
  <c r="E102"/>
  <c r="F101"/>
  <c r="E101"/>
  <c r="F100"/>
  <c r="E100"/>
  <c r="F99"/>
  <c r="E99"/>
  <c r="D98"/>
  <c r="C98"/>
  <c r="F97"/>
  <c r="E97"/>
  <c r="F96"/>
  <c r="E96"/>
  <c r="F95"/>
  <c r="E95"/>
  <c r="F94"/>
  <c r="E94"/>
  <c r="D92"/>
  <c r="C92"/>
  <c r="F91"/>
  <c r="E91"/>
  <c r="D90"/>
  <c r="C90"/>
  <c r="F89"/>
  <c r="E89"/>
  <c r="F88"/>
  <c r="E88"/>
  <c r="D87"/>
  <c r="C87"/>
  <c r="F86"/>
  <c r="E86"/>
  <c r="F85"/>
  <c r="E85"/>
  <c r="F84"/>
  <c r="E84"/>
  <c r="F83"/>
  <c r="E83"/>
  <c r="F82"/>
  <c r="E82"/>
  <c r="D81"/>
  <c r="C81"/>
  <c r="F80"/>
  <c r="E80"/>
  <c r="F79"/>
  <c r="E79"/>
  <c r="F78"/>
  <c r="E78"/>
  <c r="D77"/>
  <c r="C77"/>
  <c r="F76"/>
  <c r="E76"/>
  <c r="C75"/>
  <c r="E75" s="1"/>
  <c r="F74"/>
  <c r="E74"/>
  <c r="F73"/>
  <c r="E73"/>
  <c r="F72"/>
  <c r="E72"/>
  <c r="D71"/>
  <c r="C71"/>
  <c r="F70"/>
  <c r="E70"/>
  <c r="D69"/>
  <c r="C69"/>
  <c r="F68"/>
  <c r="E68"/>
  <c r="F67"/>
  <c r="E67"/>
  <c r="F66"/>
  <c r="E66"/>
  <c r="F65"/>
  <c r="E65"/>
  <c r="F64"/>
  <c r="E64"/>
  <c r="F63"/>
  <c r="E63"/>
  <c r="F62"/>
  <c r="E62"/>
  <c r="D60"/>
  <c r="C60"/>
  <c r="F59"/>
  <c r="E59"/>
  <c r="F58"/>
  <c r="E58"/>
  <c r="F57"/>
  <c r="E57"/>
  <c r="F56"/>
  <c r="E56"/>
  <c r="D55"/>
  <c r="C55"/>
  <c r="F54"/>
  <c r="E54"/>
  <c r="F53"/>
  <c r="E53"/>
  <c r="F52"/>
  <c r="E52"/>
  <c r="D51"/>
  <c r="C51"/>
  <c r="F50"/>
  <c r="E50"/>
  <c r="F49"/>
  <c r="E49"/>
  <c r="F48"/>
  <c r="E48"/>
  <c r="F47"/>
  <c r="E47"/>
  <c r="F46"/>
  <c r="E46"/>
  <c r="D45"/>
  <c r="C45"/>
  <c r="F44"/>
  <c r="E44"/>
  <c r="F43"/>
  <c r="E43"/>
  <c r="F42"/>
  <c r="E42"/>
  <c r="F41"/>
  <c r="E41"/>
  <c r="D40"/>
  <c r="C40"/>
  <c r="F39"/>
  <c r="E39"/>
  <c r="F38"/>
  <c r="E38"/>
  <c r="F37"/>
  <c r="E37"/>
  <c r="F36"/>
  <c r="E36"/>
  <c r="D35"/>
  <c r="C35"/>
  <c r="F34"/>
  <c r="E34"/>
  <c r="F33"/>
  <c r="E33"/>
  <c r="F32"/>
  <c r="E32"/>
  <c r="F31"/>
  <c r="E31"/>
  <c r="F30"/>
  <c r="E30"/>
  <c r="F29"/>
  <c r="E29"/>
  <c r="F28"/>
  <c r="E28"/>
  <c r="F27"/>
  <c r="E27"/>
  <c r="D26"/>
  <c r="C26"/>
  <c r="F25"/>
  <c r="E25"/>
  <c r="F24"/>
  <c r="E24"/>
  <c r="F23"/>
  <c r="E23"/>
  <c r="F22"/>
  <c r="E22"/>
  <c r="F21"/>
  <c r="E21"/>
  <c r="F20"/>
  <c r="E20"/>
  <c r="F19"/>
  <c r="E19"/>
  <c r="F18"/>
  <c r="E18"/>
  <c r="D16"/>
  <c r="C16"/>
  <c r="F15"/>
  <c r="E15"/>
  <c r="F14"/>
  <c r="E14"/>
  <c r="F13"/>
  <c r="E13"/>
  <c r="F12"/>
  <c r="E12"/>
  <c r="D11"/>
  <c r="C11"/>
  <c r="F10"/>
  <c r="E10"/>
  <c r="F9"/>
  <c r="E9"/>
  <c r="F8"/>
  <c r="E8"/>
  <c r="F7"/>
  <c r="E7"/>
  <c r="J9" i="12"/>
  <c r="J10"/>
  <c r="J11"/>
  <c r="J12"/>
  <c r="J13"/>
  <c r="J14"/>
  <c r="J15"/>
  <c r="J16"/>
  <c r="J17"/>
  <c r="J18"/>
  <c r="J19"/>
  <c r="J8"/>
  <c r="I9"/>
  <c r="I10"/>
  <c r="I11"/>
  <c r="I12"/>
  <c r="I13"/>
  <c r="I14"/>
  <c r="I15"/>
  <c r="I16"/>
  <c r="I17"/>
  <c r="I18"/>
  <c r="I19"/>
  <c r="I8"/>
  <c r="E77" i="17" l="1"/>
  <c r="E90"/>
  <c r="E190"/>
  <c r="F206"/>
  <c r="E222"/>
  <c r="E311"/>
  <c r="F98"/>
  <c r="F343"/>
  <c r="E371"/>
  <c r="E225"/>
  <c r="E81"/>
  <c r="F87"/>
  <c r="F327"/>
  <c r="E332"/>
  <c r="F128"/>
  <c r="E148"/>
  <c r="E159"/>
  <c r="F293"/>
  <c r="C17"/>
  <c r="E51"/>
  <c r="E293"/>
  <c r="E322"/>
  <c r="E35"/>
  <c r="E55"/>
  <c r="E87"/>
  <c r="E114"/>
  <c r="E197"/>
  <c r="F215"/>
  <c r="E243"/>
  <c r="F277"/>
  <c r="E302"/>
  <c r="F329"/>
  <c r="E16"/>
  <c r="E45"/>
  <c r="E11"/>
  <c r="E26"/>
  <c r="E60"/>
  <c r="E69"/>
  <c r="F75"/>
  <c r="F77"/>
  <c r="F146"/>
  <c r="F157"/>
  <c r="E215"/>
  <c r="F229"/>
  <c r="E353"/>
  <c r="F373"/>
  <c r="D377"/>
  <c r="E377" s="1"/>
  <c r="F369"/>
  <c r="C149"/>
  <c r="D289"/>
  <c r="E40"/>
  <c r="F51"/>
  <c r="F69"/>
  <c r="E71"/>
  <c r="F81"/>
  <c r="F90"/>
  <c r="F92"/>
  <c r="E157"/>
  <c r="F159"/>
  <c r="D184"/>
  <c r="F190"/>
  <c r="F222"/>
  <c r="D230"/>
  <c r="F288"/>
  <c r="F296"/>
  <c r="D305"/>
  <c r="F311"/>
  <c r="D337"/>
  <c r="D374"/>
  <c r="C115"/>
  <c r="C61"/>
  <c r="D93"/>
  <c r="F243"/>
  <c r="E98"/>
  <c r="F114"/>
  <c r="E128"/>
  <c r="E146"/>
  <c r="F148"/>
  <c r="C160"/>
  <c r="F181"/>
  <c r="F183"/>
  <c r="F197"/>
  <c r="E206"/>
  <c r="F225"/>
  <c r="E277"/>
  <c r="E285"/>
  <c r="C297"/>
  <c r="F302"/>
  <c r="C305"/>
  <c r="F322"/>
  <c r="E327"/>
  <c r="D330"/>
  <c r="F332"/>
  <c r="C337"/>
  <c r="E343"/>
  <c r="F371"/>
  <c r="C93"/>
  <c r="C230"/>
  <c r="C289"/>
  <c r="C330"/>
  <c r="C374"/>
  <c r="D115"/>
  <c r="D160"/>
  <c r="D297"/>
  <c r="F304"/>
  <c r="F336"/>
  <c r="F353"/>
  <c r="F11"/>
  <c r="F16"/>
  <c r="F26"/>
  <c r="F35"/>
  <c r="F40"/>
  <c r="F45"/>
  <c r="F55"/>
  <c r="F60"/>
  <c r="F71"/>
  <c r="E92"/>
  <c r="E183"/>
  <c r="E229"/>
  <c r="E288"/>
  <c r="E304"/>
  <c r="E329"/>
  <c r="E336"/>
  <c r="E373"/>
  <c r="D17"/>
  <c r="D61"/>
  <c r="C184"/>
  <c r="D149"/>
  <c r="J12" i="7"/>
  <c r="J13"/>
  <c r="J14"/>
  <c r="J15"/>
  <c r="J16"/>
  <c r="J17"/>
  <c r="J18"/>
  <c r="J19"/>
  <c r="J20"/>
  <c r="J21"/>
  <c r="J22"/>
  <c r="J23"/>
  <c r="J8"/>
  <c r="J9"/>
  <c r="J10"/>
  <c r="J11"/>
  <c r="J7"/>
  <c r="I8"/>
  <c r="I9"/>
  <c r="I10"/>
  <c r="I11"/>
  <c r="I12"/>
  <c r="I13"/>
  <c r="I14"/>
  <c r="I15"/>
  <c r="I16"/>
  <c r="I17"/>
  <c r="I18"/>
  <c r="I19"/>
  <c r="I20"/>
  <c r="I21"/>
  <c r="I22"/>
  <c r="I23"/>
  <c r="I7"/>
  <c r="F230" i="17" l="1"/>
  <c r="E337"/>
  <c r="E305"/>
  <c r="F184"/>
  <c r="E289"/>
  <c r="F330"/>
  <c r="E184"/>
  <c r="F377"/>
  <c r="E230"/>
  <c r="F289"/>
  <c r="F337"/>
  <c r="F93"/>
  <c r="F305"/>
  <c r="F149"/>
  <c r="E149"/>
  <c r="F297"/>
  <c r="E297"/>
  <c r="E17"/>
  <c r="F17"/>
  <c r="E61"/>
  <c r="F61"/>
  <c r="F115"/>
  <c r="E115"/>
  <c r="C338"/>
  <c r="C375" s="1"/>
  <c r="E330"/>
  <c r="E93"/>
  <c r="D338"/>
  <c r="D375" s="1"/>
  <c r="F160"/>
  <c r="E160"/>
  <c r="F374" i="16"/>
  <c r="E374"/>
  <c r="D371"/>
  <c r="C371"/>
  <c r="F370"/>
  <c r="E370"/>
  <c r="D369"/>
  <c r="C369"/>
  <c r="F368"/>
  <c r="E368"/>
  <c r="F367"/>
  <c r="E367"/>
  <c r="F366"/>
  <c r="E366"/>
  <c r="F365"/>
  <c r="E365"/>
  <c r="F364"/>
  <c r="E364"/>
  <c r="F363"/>
  <c r="E363"/>
  <c r="F362"/>
  <c r="E362"/>
  <c r="F361"/>
  <c r="E361"/>
  <c r="F360"/>
  <c r="E360"/>
  <c r="F359"/>
  <c r="E359"/>
  <c r="F358"/>
  <c r="E358"/>
  <c r="F357"/>
  <c r="E357"/>
  <c r="F356"/>
  <c r="E356"/>
  <c r="F355"/>
  <c r="E355"/>
  <c r="F354"/>
  <c r="E354"/>
  <c r="D353"/>
  <c r="C353"/>
  <c r="F352"/>
  <c r="E352"/>
  <c r="F351"/>
  <c r="E351"/>
  <c r="F350"/>
  <c r="E350"/>
  <c r="F349"/>
  <c r="E349"/>
  <c r="F348"/>
  <c r="E348"/>
  <c r="F347"/>
  <c r="E347"/>
  <c r="F346"/>
  <c r="E346"/>
  <c r="F345"/>
  <c r="E345"/>
  <c r="F344"/>
  <c r="E344"/>
  <c r="D343"/>
  <c r="C343"/>
  <c r="F342"/>
  <c r="E342"/>
  <c r="F341"/>
  <c r="E341"/>
  <c r="F340"/>
  <c r="E340"/>
  <c r="F339"/>
  <c r="E339"/>
  <c r="D336"/>
  <c r="C336"/>
  <c r="F335"/>
  <c r="E335"/>
  <c r="F334"/>
  <c r="E334"/>
  <c r="F333"/>
  <c r="E333"/>
  <c r="D332"/>
  <c r="C332"/>
  <c r="F331"/>
  <c r="E331"/>
  <c r="D329"/>
  <c r="C329"/>
  <c r="F328"/>
  <c r="E328"/>
  <c r="D327"/>
  <c r="C327"/>
  <c r="E327" s="1"/>
  <c r="F326"/>
  <c r="E326"/>
  <c r="F325"/>
  <c r="E325"/>
  <c r="F324"/>
  <c r="E324"/>
  <c r="F323"/>
  <c r="E323"/>
  <c r="D322"/>
  <c r="C322"/>
  <c r="F321"/>
  <c r="E321"/>
  <c r="F320"/>
  <c r="E320"/>
  <c r="F319"/>
  <c r="E319"/>
  <c r="F318"/>
  <c r="E318"/>
  <c r="F317"/>
  <c r="E317"/>
  <c r="F316"/>
  <c r="E316"/>
  <c r="F315"/>
  <c r="E315"/>
  <c r="F314"/>
  <c r="E314"/>
  <c r="F313"/>
  <c r="E313"/>
  <c r="F312"/>
  <c r="E312"/>
  <c r="D311"/>
  <c r="C311"/>
  <c r="F310"/>
  <c r="E310"/>
  <c r="F309"/>
  <c r="E309"/>
  <c r="F308"/>
  <c r="E308"/>
  <c r="F307"/>
  <c r="E307"/>
  <c r="F306"/>
  <c r="E306"/>
  <c r="D304"/>
  <c r="C304"/>
  <c r="F303"/>
  <c r="E303"/>
  <c r="D302"/>
  <c r="C302"/>
  <c r="F301"/>
  <c r="E301"/>
  <c r="F300"/>
  <c r="E300"/>
  <c r="F299"/>
  <c r="E299"/>
  <c r="F298"/>
  <c r="E298"/>
  <c r="D296"/>
  <c r="C296"/>
  <c r="F295"/>
  <c r="E295"/>
  <c r="F294"/>
  <c r="E294"/>
  <c r="D293"/>
  <c r="C293"/>
  <c r="F292"/>
  <c r="E292"/>
  <c r="F291"/>
  <c r="E291"/>
  <c r="F290"/>
  <c r="E290"/>
  <c r="D288"/>
  <c r="C288"/>
  <c r="F287"/>
  <c r="E287"/>
  <c r="F286"/>
  <c r="E286"/>
  <c r="D285"/>
  <c r="C285"/>
  <c r="F284"/>
  <c r="E284"/>
  <c r="F283"/>
  <c r="E283"/>
  <c r="F282"/>
  <c r="E282"/>
  <c r="F281"/>
  <c r="E281"/>
  <c r="F280"/>
  <c r="E280"/>
  <c r="F279"/>
  <c r="E279"/>
  <c r="F278"/>
  <c r="E278"/>
  <c r="D277"/>
  <c r="C277"/>
  <c r="F276"/>
  <c r="E276"/>
  <c r="F275"/>
  <c r="E275"/>
  <c r="F274"/>
  <c r="E274"/>
  <c r="F273"/>
  <c r="E273"/>
  <c r="F272"/>
  <c r="E272"/>
  <c r="F271"/>
  <c r="E271"/>
  <c r="F270"/>
  <c r="E270"/>
  <c r="F269"/>
  <c r="E269"/>
  <c r="F268"/>
  <c r="E268"/>
  <c r="F267"/>
  <c r="E267"/>
  <c r="F266"/>
  <c r="E266"/>
  <c r="F265"/>
  <c r="E265"/>
  <c r="F264"/>
  <c r="E264"/>
  <c r="F263"/>
  <c r="E263"/>
  <c r="F262"/>
  <c r="E262"/>
  <c r="F261"/>
  <c r="E261"/>
  <c r="F260"/>
  <c r="E260"/>
  <c r="F259"/>
  <c r="E259"/>
  <c r="F258"/>
  <c r="E258"/>
  <c r="F257"/>
  <c r="E257"/>
  <c r="F256"/>
  <c r="E256"/>
  <c r="F255"/>
  <c r="E255"/>
  <c r="F254"/>
  <c r="E254"/>
  <c r="F253"/>
  <c r="E253"/>
  <c r="F252"/>
  <c r="E252"/>
  <c r="F251"/>
  <c r="E251"/>
  <c r="F250"/>
  <c r="E250"/>
  <c r="F249"/>
  <c r="E249"/>
  <c r="F248"/>
  <c r="E248"/>
  <c r="F247"/>
  <c r="E247"/>
  <c r="F246"/>
  <c r="E246"/>
  <c r="F245"/>
  <c r="E245"/>
  <c r="F244"/>
  <c r="E244"/>
  <c r="D243"/>
  <c r="C243"/>
  <c r="F242"/>
  <c r="E242"/>
  <c r="F241"/>
  <c r="E241"/>
  <c r="F240"/>
  <c r="E240"/>
  <c r="F239"/>
  <c r="E239"/>
  <c r="F238"/>
  <c r="E238"/>
  <c r="F237"/>
  <c r="E237"/>
  <c r="F236"/>
  <c r="E236"/>
  <c r="F235"/>
  <c r="E235"/>
  <c r="F234"/>
  <c r="E234"/>
  <c r="F233"/>
  <c r="E233"/>
  <c r="F232"/>
  <c r="E232"/>
  <c r="F231"/>
  <c r="E231"/>
  <c r="D229"/>
  <c r="C229"/>
  <c r="F229" s="1"/>
  <c r="F228"/>
  <c r="E228"/>
  <c r="F227"/>
  <c r="E227"/>
  <c r="F226"/>
  <c r="E226"/>
  <c r="D225"/>
  <c r="C225"/>
  <c r="F224"/>
  <c r="E224"/>
  <c r="F223"/>
  <c r="E223"/>
  <c r="D222"/>
  <c r="E222" s="1"/>
  <c r="C222"/>
  <c r="F221"/>
  <c r="E221"/>
  <c r="F220"/>
  <c r="E220"/>
  <c r="F219"/>
  <c r="E219"/>
  <c r="F218"/>
  <c r="E218"/>
  <c r="F217"/>
  <c r="E217"/>
  <c r="F216"/>
  <c r="E216"/>
  <c r="D215"/>
  <c r="C215"/>
  <c r="F214"/>
  <c r="E214"/>
  <c r="F213"/>
  <c r="E213"/>
  <c r="F212"/>
  <c r="E212"/>
  <c r="F211"/>
  <c r="E211"/>
  <c r="F210"/>
  <c r="E210"/>
  <c r="F209"/>
  <c r="E209"/>
  <c r="F208"/>
  <c r="E208"/>
  <c r="F207"/>
  <c r="E207"/>
  <c r="D206"/>
  <c r="C206"/>
  <c r="F205"/>
  <c r="E205"/>
  <c r="F204"/>
  <c r="E204"/>
  <c r="F203"/>
  <c r="E203"/>
  <c r="F202"/>
  <c r="E202"/>
  <c r="F201"/>
  <c r="E201"/>
  <c r="F200"/>
  <c r="E200"/>
  <c r="F199"/>
  <c r="E199"/>
  <c r="F198"/>
  <c r="E198"/>
  <c r="D197"/>
  <c r="C197"/>
  <c r="F196"/>
  <c r="E196"/>
  <c r="F195"/>
  <c r="E195"/>
  <c r="F194"/>
  <c r="E194"/>
  <c r="F193"/>
  <c r="E193"/>
  <c r="F192"/>
  <c r="E192"/>
  <c r="F191"/>
  <c r="E191"/>
  <c r="D190"/>
  <c r="E190" s="1"/>
  <c r="C190"/>
  <c r="F189"/>
  <c r="E189"/>
  <c r="F188"/>
  <c r="E188"/>
  <c r="F187"/>
  <c r="E187"/>
  <c r="F186"/>
  <c r="E186"/>
  <c r="F185"/>
  <c r="E185"/>
  <c r="D183"/>
  <c r="C183"/>
  <c r="F182"/>
  <c r="E182"/>
  <c r="C181"/>
  <c r="F180"/>
  <c r="E180"/>
  <c r="F179"/>
  <c r="E179"/>
  <c r="F178"/>
  <c r="E178"/>
  <c r="F177"/>
  <c r="E177"/>
  <c r="F176"/>
  <c r="E176"/>
  <c r="F175"/>
  <c r="E175"/>
  <c r="F174"/>
  <c r="E174"/>
  <c r="F173"/>
  <c r="E173"/>
  <c r="F172"/>
  <c r="E172"/>
  <c r="F171"/>
  <c r="E171"/>
  <c r="F170"/>
  <c r="E170"/>
  <c r="F169"/>
  <c r="E169"/>
  <c r="F168"/>
  <c r="E168"/>
  <c r="F167"/>
  <c r="E167"/>
  <c r="F166"/>
  <c r="E166"/>
  <c r="F165"/>
  <c r="E165"/>
  <c r="F164"/>
  <c r="E164"/>
  <c r="F163"/>
  <c r="E163"/>
  <c r="F162"/>
  <c r="E162"/>
  <c r="F161"/>
  <c r="E161"/>
  <c r="D159"/>
  <c r="C159"/>
  <c r="F158"/>
  <c r="E158"/>
  <c r="D157"/>
  <c r="C157"/>
  <c r="F156"/>
  <c r="E156"/>
  <c r="F155"/>
  <c r="E155"/>
  <c r="F154"/>
  <c r="E154"/>
  <c r="F153"/>
  <c r="E153"/>
  <c r="F152"/>
  <c r="E152"/>
  <c r="F151"/>
  <c r="E151"/>
  <c r="F150"/>
  <c r="E150"/>
  <c r="D148"/>
  <c r="C148"/>
  <c r="F147"/>
  <c r="E147"/>
  <c r="D146"/>
  <c r="C146"/>
  <c r="F145"/>
  <c r="E145"/>
  <c r="F144"/>
  <c r="E144"/>
  <c r="F143"/>
  <c r="E143"/>
  <c r="F142"/>
  <c r="E142"/>
  <c r="F141"/>
  <c r="E141"/>
  <c r="F140"/>
  <c r="E140"/>
  <c r="F139"/>
  <c r="E139"/>
  <c r="F138"/>
  <c r="E138"/>
  <c r="F137"/>
  <c r="E137"/>
  <c r="F136"/>
  <c r="E136"/>
  <c r="F135"/>
  <c r="E135"/>
  <c r="F134"/>
  <c r="E134"/>
  <c r="F133"/>
  <c r="E133"/>
  <c r="F132"/>
  <c r="E132"/>
  <c r="F131"/>
  <c r="E131"/>
  <c r="F130"/>
  <c r="E130"/>
  <c r="F129"/>
  <c r="E129"/>
  <c r="D128"/>
  <c r="C128"/>
  <c r="F127"/>
  <c r="E127"/>
  <c r="F126"/>
  <c r="E126"/>
  <c r="F125"/>
  <c r="E125"/>
  <c r="F124"/>
  <c r="E124"/>
  <c r="F123"/>
  <c r="E123"/>
  <c r="F122"/>
  <c r="E122"/>
  <c r="F121"/>
  <c r="E121"/>
  <c r="F120"/>
  <c r="E120"/>
  <c r="F119"/>
  <c r="E119"/>
  <c r="F118"/>
  <c r="E118"/>
  <c r="F117"/>
  <c r="E117"/>
  <c r="F116"/>
  <c r="E116"/>
  <c r="D114"/>
  <c r="C114"/>
  <c r="F113"/>
  <c r="E113"/>
  <c r="F112"/>
  <c r="E112"/>
  <c r="F111"/>
  <c r="E111"/>
  <c r="F110"/>
  <c r="E110"/>
  <c r="F109"/>
  <c r="E109"/>
  <c r="F108"/>
  <c r="E108"/>
  <c r="F107"/>
  <c r="E107"/>
  <c r="F106"/>
  <c r="E106"/>
  <c r="F105"/>
  <c r="E105"/>
  <c r="F104"/>
  <c r="E104"/>
  <c r="F103"/>
  <c r="E103"/>
  <c r="F102"/>
  <c r="E102"/>
  <c r="F101"/>
  <c r="E101"/>
  <c r="F100"/>
  <c r="E100"/>
  <c r="F99"/>
  <c r="E99"/>
  <c r="D98"/>
  <c r="C98"/>
  <c r="F97"/>
  <c r="E97"/>
  <c r="F96"/>
  <c r="E96"/>
  <c r="F95"/>
  <c r="E95"/>
  <c r="F94"/>
  <c r="E94"/>
  <c r="D92"/>
  <c r="C92"/>
  <c r="F91"/>
  <c r="E91"/>
  <c r="D90"/>
  <c r="C90"/>
  <c r="E90" s="1"/>
  <c r="F89"/>
  <c r="E89"/>
  <c r="F88"/>
  <c r="E88"/>
  <c r="D87"/>
  <c r="C87"/>
  <c r="F86"/>
  <c r="E86"/>
  <c r="F85"/>
  <c r="E85"/>
  <c r="F84"/>
  <c r="E84"/>
  <c r="F83"/>
  <c r="E83"/>
  <c r="F82"/>
  <c r="E82"/>
  <c r="D81"/>
  <c r="C81"/>
  <c r="F80"/>
  <c r="E80"/>
  <c r="F79"/>
  <c r="E79"/>
  <c r="F78"/>
  <c r="E78"/>
  <c r="D77"/>
  <c r="C77"/>
  <c r="F76"/>
  <c r="E76"/>
  <c r="C75"/>
  <c r="E75" s="1"/>
  <c r="F74"/>
  <c r="E74"/>
  <c r="F73"/>
  <c r="E73"/>
  <c r="F72"/>
  <c r="E72"/>
  <c r="D71"/>
  <c r="C71"/>
  <c r="F70"/>
  <c r="E70"/>
  <c r="D69"/>
  <c r="C69"/>
  <c r="F68"/>
  <c r="E68"/>
  <c r="F67"/>
  <c r="E67"/>
  <c r="F66"/>
  <c r="E66"/>
  <c r="F65"/>
  <c r="E65"/>
  <c r="F64"/>
  <c r="E64"/>
  <c r="F63"/>
  <c r="E63"/>
  <c r="F62"/>
  <c r="E62"/>
  <c r="D60"/>
  <c r="C60"/>
  <c r="F59"/>
  <c r="E59"/>
  <c r="F58"/>
  <c r="E58"/>
  <c r="F57"/>
  <c r="E57"/>
  <c r="F56"/>
  <c r="E56"/>
  <c r="D55"/>
  <c r="C55"/>
  <c r="F54"/>
  <c r="E54"/>
  <c r="F53"/>
  <c r="E53"/>
  <c r="F52"/>
  <c r="E52"/>
  <c r="D51"/>
  <c r="C51"/>
  <c r="F50"/>
  <c r="E50"/>
  <c r="F49"/>
  <c r="E49"/>
  <c r="F48"/>
  <c r="E48"/>
  <c r="F47"/>
  <c r="E47"/>
  <c r="F46"/>
  <c r="E46"/>
  <c r="D45"/>
  <c r="C45"/>
  <c r="F44"/>
  <c r="E44"/>
  <c r="F43"/>
  <c r="E43"/>
  <c r="F42"/>
  <c r="E42"/>
  <c r="F41"/>
  <c r="E41"/>
  <c r="D40"/>
  <c r="C40"/>
  <c r="F39"/>
  <c r="E39"/>
  <c r="F38"/>
  <c r="E38"/>
  <c r="F37"/>
  <c r="E37"/>
  <c r="F36"/>
  <c r="E36"/>
  <c r="D35"/>
  <c r="C35"/>
  <c r="F34"/>
  <c r="E34"/>
  <c r="F33"/>
  <c r="E33"/>
  <c r="F32"/>
  <c r="E32"/>
  <c r="F31"/>
  <c r="E31"/>
  <c r="F30"/>
  <c r="E30"/>
  <c r="F29"/>
  <c r="E29"/>
  <c r="F28"/>
  <c r="E28"/>
  <c r="F27"/>
  <c r="E27"/>
  <c r="D26"/>
  <c r="C26"/>
  <c r="F25"/>
  <c r="E25"/>
  <c r="F24"/>
  <c r="E24"/>
  <c r="F23"/>
  <c r="E23"/>
  <c r="F22"/>
  <c r="E22"/>
  <c r="F21"/>
  <c r="E21"/>
  <c r="F20"/>
  <c r="E20"/>
  <c r="F19"/>
  <c r="E19"/>
  <c r="F18"/>
  <c r="E18"/>
  <c r="D16"/>
  <c r="C16"/>
  <c r="F15"/>
  <c r="E15"/>
  <c r="F14"/>
  <c r="E14"/>
  <c r="F13"/>
  <c r="E13"/>
  <c r="F12"/>
  <c r="E12"/>
  <c r="D11"/>
  <c r="C11"/>
  <c r="F10"/>
  <c r="E10"/>
  <c r="F9"/>
  <c r="E9"/>
  <c r="F8"/>
  <c r="E8"/>
  <c r="F7"/>
  <c r="E7"/>
  <c r="E51" l="1"/>
  <c r="C297"/>
  <c r="E146"/>
  <c r="E77"/>
  <c r="E296"/>
  <c r="F322"/>
  <c r="E353"/>
  <c r="F369"/>
  <c r="F148"/>
  <c r="E159"/>
  <c r="F197"/>
  <c r="F215"/>
  <c r="F293"/>
  <c r="F302"/>
  <c r="E311"/>
  <c r="E69"/>
  <c r="F243"/>
  <c r="F183"/>
  <c r="F69"/>
  <c r="E81"/>
  <c r="F87"/>
  <c r="E285"/>
  <c r="F332"/>
  <c r="C17"/>
  <c r="F114"/>
  <c r="E343"/>
  <c r="F353"/>
  <c r="F371"/>
  <c r="C372"/>
  <c r="C337"/>
  <c r="F51"/>
  <c r="E128"/>
  <c r="F157"/>
  <c r="F181"/>
  <c r="E206"/>
  <c r="F225"/>
  <c r="D289"/>
  <c r="F304"/>
  <c r="F375" i="17"/>
  <c r="E375"/>
  <c r="C61" i="16"/>
  <c r="C160"/>
  <c r="E11"/>
  <c r="E26"/>
  <c r="E40"/>
  <c r="E55"/>
  <c r="E71"/>
  <c r="F75"/>
  <c r="F77"/>
  <c r="F81"/>
  <c r="F90"/>
  <c r="C93"/>
  <c r="E114"/>
  <c r="E148"/>
  <c r="F159"/>
  <c r="E181"/>
  <c r="D184"/>
  <c r="F190"/>
  <c r="E197"/>
  <c r="F222"/>
  <c r="E225"/>
  <c r="D230"/>
  <c r="F288"/>
  <c r="F296"/>
  <c r="E302"/>
  <c r="D305"/>
  <c r="F311"/>
  <c r="E322"/>
  <c r="E332"/>
  <c r="D337"/>
  <c r="E369"/>
  <c r="D372"/>
  <c r="E16"/>
  <c r="E35"/>
  <c r="E45"/>
  <c r="E60"/>
  <c r="E87"/>
  <c r="E98"/>
  <c r="C115"/>
  <c r="F128"/>
  <c r="F146"/>
  <c r="C149"/>
  <c r="F206"/>
  <c r="E215"/>
  <c r="E243"/>
  <c r="F277"/>
  <c r="F285"/>
  <c r="E293"/>
  <c r="F327"/>
  <c r="C330"/>
  <c r="F343"/>
  <c r="D93"/>
  <c r="F93" s="1"/>
  <c r="E277"/>
  <c r="D330"/>
  <c r="E330" s="1"/>
  <c r="F337"/>
  <c r="E337"/>
  <c r="D61"/>
  <c r="C230"/>
  <c r="F92"/>
  <c r="F98"/>
  <c r="D115"/>
  <c r="D297"/>
  <c r="F329"/>
  <c r="F336"/>
  <c r="F11"/>
  <c r="F16"/>
  <c r="F26"/>
  <c r="F35"/>
  <c r="F40"/>
  <c r="F45"/>
  <c r="F55"/>
  <c r="F60"/>
  <c r="F71"/>
  <c r="E92"/>
  <c r="E157"/>
  <c r="E183"/>
  <c r="E229"/>
  <c r="E288"/>
  <c r="E304"/>
  <c r="E329"/>
  <c r="E336"/>
  <c r="E371"/>
  <c r="D17"/>
  <c r="C184"/>
  <c r="C289"/>
  <c r="F289" s="1"/>
  <c r="C305"/>
  <c r="D149"/>
  <c r="D160"/>
  <c r="E93" l="1"/>
  <c r="E305"/>
  <c r="E184"/>
  <c r="F230"/>
  <c r="C338"/>
  <c r="C373" s="1"/>
  <c r="D338"/>
  <c r="F305"/>
  <c r="E289"/>
  <c r="F330"/>
  <c r="F184"/>
  <c r="E17"/>
  <c r="F17"/>
  <c r="F160"/>
  <c r="E160"/>
  <c r="F115"/>
  <c r="E115"/>
  <c r="E61"/>
  <c r="F61"/>
  <c r="E230"/>
  <c r="F149"/>
  <c r="E149"/>
  <c r="F297"/>
  <c r="E297"/>
  <c r="D373" l="1"/>
  <c r="E338"/>
  <c r="F338"/>
  <c r="E373" l="1"/>
  <c r="F373"/>
</calcChain>
</file>

<file path=xl/sharedStrings.xml><?xml version="1.0" encoding="utf-8"?>
<sst xmlns="http://schemas.openxmlformats.org/spreadsheetml/2006/main" count="5140" uniqueCount="1808">
  <si>
    <t xml:space="preserve"> на 01.01.2021 г.</t>
  </si>
  <si>
    <t>Бюджет: Бюджет Нытвенского городского округа</t>
  </si>
  <si>
    <t>Тип бланка расходов: Смета</t>
  </si>
  <si>
    <t>тыс. руб.</t>
  </si>
  <si>
    <t>КЦСР</t>
  </si>
  <si>
    <t>Наименование КЦСР</t>
  </si>
  <si>
    <t>Доп. ФК</t>
  </si>
  <si>
    <t>Наименование Доп. ФК</t>
  </si>
  <si>
    <t>Доп. ЭК</t>
  </si>
  <si>
    <t>Наименование Доп. ЭК</t>
  </si>
  <si>
    <t>КП - расходы год</t>
  </si>
  <si>
    <t>Расход по ЛС</t>
  </si>
  <si>
    <t>Итого</t>
  </si>
  <si>
    <t>НЕ УКАЗАНО</t>
  </si>
  <si>
    <t>0100000000</t>
  </si>
  <si>
    <t>Муниципальная программе "Создание условий для оказания медицинской помощи населению и профилактика социально - значимых заболеваний на территории Нытвенского городского округа"</t>
  </si>
  <si>
    <t>0110000000</t>
  </si>
  <si>
    <t>Подпрограмма" Профилактика социально-значимых заболеваний, в том числе формирование системы мотивации граждан к здоровому образу жизни в Нытвенском городском округе"</t>
  </si>
  <si>
    <t>011012Я010</t>
  </si>
  <si>
    <t>Профилактика туберкулеза</t>
  </si>
  <si>
    <t>000</t>
  </si>
  <si>
    <t>100101010099</t>
  </si>
  <si>
    <t>Мероприятия финансируемые за счет средств местного бюджета</t>
  </si>
  <si>
    <t>011012Я020</t>
  </si>
  <si>
    <t>Профилактика ВИЧ-инфекции</t>
  </si>
  <si>
    <t>011012Я030</t>
  </si>
  <si>
    <t>Профилактика заболеваний, передающихся половым путем</t>
  </si>
  <si>
    <t>011012Я040</t>
  </si>
  <si>
    <t>Укрепление общественного здоровья, включая профилактические осмотры и диспансеризацию</t>
  </si>
  <si>
    <t>0120000000</t>
  </si>
  <si>
    <t>Подпрограмма"Создание благоприятных условий в целях привлечения медицинских работников для работы в учреждении здравоохранения Пермского края, расположенном на территории Нытвенского городского округа, и создание условий для оказания медицинской помощи населению"</t>
  </si>
  <si>
    <t>012012Я050</t>
  </si>
  <si>
    <t>Предоставление частичной денежной компенсации по оплате жилого помещения по договору найма</t>
  </si>
  <si>
    <t>012012Я060</t>
  </si>
  <si>
    <t>Предоставление частичной денежной компенсации по оплате за обучение в образовательных учреждениях среднего профессионального образования</t>
  </si>
  <si>
    <t>012022A180</t>
  </si>
  <si>
    <t>Реализация мероприятий по созданию условий осуществления медицинской деятельности в модульных зданиях</t>
  </si>
  <si>
    <t>012022Я060</t>
  </si>
  <si>
    <t>0200000000</t>
  </si>
  <si>
    <t>Муниципальная программа "Развитие системы образования Нытвенского городского округа"</t>
  </si>
  <si>
    <t>0210000000</t>
  </si>
  <si>
    <t>Подпрограмма "Развитие системы дошкольного образования"</t>
  </si>
  <si>
    <t>0210123100</t>
  </si>
  <si>
    <t>Обеспечение малоимущих семей, имеющих детей в возрасте от 3 до 7 лет, наборами продуктов питания</t>
  </si>
  <si>
    <t>0210123370</t>
  </si>
  <si>
    <t>Единовременные выплаты работникам образовательныхорганизаций, обеспечившим дистанционное обучение учащихся и работу дошкольных дежурных групп</t>
  </si>
  <si>
    <t>021012Д010</t>
  </si>
  <si>
    <t>Создание условий для осуществления присмотра и ухода за детьми, включая их питание и режим дня</t>
  </si>
  <si>
    <t>Проведение медосмотров</t>
  </si>
  <si>
    <t>810001000099</t>
  </si>
  <si>
    <t>Мероприятия финансируемые за счет средств местного бюджета (коронавирус)</t>
  </si>
  <si>
    <t>021012Д020</t>
  </si>
  <si>
    <t>Освобождение от платы за содержание детей в муниципальных дошкольных образовательных организациях и муниципальных общеобразовательных организациях со структурным подразделением "детский сад"</t>
  </si>
  <si>
    <t>021012Д050</t>
  </si>
  <si>
    <t>Обеспечение питанием детей с ограниченными возможностями здоровья в дошкольных организациях</t>
  </si>
  <si>
    <t>021012Н020</t>
  </si>
  <si>
    <t>Единая субвенция на выполнение отдельных государственных полномочий в сфере образования</t>
  </si>
  <si>
    <t>021012Н420</t>
  </si>
  <si>
    <t>Оснащение оборудованием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t>
  </si>
  <si>
    <t>021022Д030</t>
  </si>
  <si>
    <t>Мероприятия, обеспечивающие развитие дошкольного образования</t>
  </si>
  <si>
    <t>0220000000</t>
  </si>
  <si>
    <t>Подпрограмма "Развитие системы общего образования"</t>
  </si>
  <si>
    <t>0220123370</t>
  </si>
  <si>
    <t>022012Д040</t>
  </si>
  <si>
    <t>Предоставление оборудованных зданий и иных помещений для проведения общеобразовательного процесса, обустройство прилегающих к ним территорий и организация подвоза учащихся</t>
  </si>
  <si>
    <t>022012Д060</t>
  </si>
  <si>
    <t>Обеспечение питанием детей с ограниченными возможностями здоровья в общеобразовательных организациях</t>
  </si>
  <si>
    <t>022012Н020</t>
  </si>
  <si>
    <t>0220153030</t>
  </si>
  <si>
    <t>Ежемесячное вознаграждение за классное руководство педагогическим работникам государственных и муниципальных общеобразовательных организаций</t>
  </si>
  <si>
    <t>02201L3040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</si>
  <si>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</si>
  <si>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02201SН040</t>
  </si>
  <si>
    <t>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"специальное учебно-воспитательное учреждение" и муниципальных санаторных общеобразовательных учреждениях</t>
  </si>
  <si>
    <t>02201SН070</t>
  </si>
  <si>
    <t>Строительство (реконструкция) объектов общественной инфраструктуры муниципального значения,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t>
  </si>
  <si>
    <t>0230000000</t>
  </si>
  <si>
    <t>Подпрограмма "Развитие системы воспитания и дополнительного образования"</t>
  </si>
  <si>
    <t>Основное мероприятие "Предоставление дополнительного образования в организациях дополнительного образования детей"</t>
  </si>
  <si>
    <t>023012Д070</t>
  </si>
  <si>
    <t>Организация предоставления общедоступного дополнительного образования детей в организациях дополнительного образования неспортивной направленности</t>
  </si>
  <si>
    <t>023012Н440</t>
  </si>
  <si>
    <t>Единовременная премия обучающимся, награжденным знаком отличия Пермского края "Гордость Пермского края"</t>
  </si>
  <si>
    <t>Иные МБТ Гордость Пермского края</t>
  </si>
  <si>
    <t>023022Д080</t>
  </si>
  <si>
    <t>Мероприятия, обеспечивающие развитие дополнительного образования</t>
  </si>
  <si>
    <t>023032Д180</t>
  </si>
  <si>
    <t>Обеспечение деятельности Центра образования цифрового и гуманитарного профилей "Точка роста" на базе МБОУ СОШ № 3 г.Нытва им.Ю.П.Чегодаева</t>
  </si>
  <si>
    <t>0240000000</t>
  </si>
  <si>
    <t>Подпрограмма "Организация отдыха и оздоровления детей"</t>
  </si>
  <si>
    <t>024012Д090</t>
  </si>
  <si>
    <t>Организация отдыха и оздоровления детей в загородных лагерях, лагерях с круглосуточным пребыванием на базе образовательных организаций, в походах и сплавах</t>
  </si>
  <si>
    <t>024012Д100</t>
  </si>
  <si>
    <t>Содержание загородных лагерей в зимний период</t>
  </si>
  <si>
    <t>024012С140</t>
  </si>
  <si>
    <t>Мероприятия по организации оздоровления и отдыха детей</t>
  </si>
  <si>
    <t>024022Д110</t>
  </si>
  <si>
    <t>Мероприятия, обеспечивающие развитие сферы организации отдыха и оздоровления детей</t>
  </si>
  <si>
    <t>0250000000</t>
  </si>
  <si>
    <t>Подпрограмма "Кадровая политика. Привлечение и закрепление молодых специалистов в отрасль образования"</t>
  </si>
  <si>
    <t>025012Д120</t>
  </si>
  <si>
    <t>Предоставление жилья молодым специалистам, педагогам</t>
  </si>
  <si>
    <t>025012Д130</t>
  </si>
  <si>
    <t>Предоставление средств для участия в проекте "Мобильный учитель"</t>
  </si>
  <si>
    <t>025012Н020</t>
  </si>
  <si>
    <t>025012С170</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</si>
  <si>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</si>
  <si>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Субвенция на ком.спец.на селе</t>
  </si>
  <si>
    <t>025022Д140</t>
  </si>
  <si>
    <t>Развитие учительского потенциала: семинары, конференции, форумы, конкурсы и другие формы мероприятий по обмену опытом с участием педагогических работников</t>
  </si>
  <si>
    <t>0260000000</t>
  </si>
  <si>
    <t>Подпрограмма "Развитие сети образовательных организаций Нытвенского городского округа и приведение их в нормативное состояние"</t>
  </si>
  <si>
    <t>026012Д180</t>
  </si>
  <si>
    <t>Проведение ремонтов образовательных организаций</t>
  </si>
  <si>
    <t>02601SP040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</si>
  <si>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</si>
  <si>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206-п - Реализация инвестиционных проектов и приведение в нормативное состояние объектов общественной инфраструктуры муниципального значения" (краевой бюджет)</t>
  </si>
  <si>
    <t>206-п - Реализация инвестиционных проектов и приведение в нормативное состояние объектов общественной инфраструктуры муниципального значения" (местный бюджет)бюджет</t>
  </si>
  <si>
    <t>02601SP180</t>
  </si>
  <si>
    <t>Реализация программ развития преобразованных муниципальных образований</t>
  </si>
  <si>
    <t>711</t>
  </si>
  <si>
    <t>718-п - Реализация мероприятий в рамках муниципальных программ по развитию преобразованных муниципальных образований (краевой бюджет)</t>
  </si>
  <si>
    <t>811</t>
  </si>
  <si>
    <t>718-п - Реализация мероприятий в рамках муниципальных программ по развитию преобразованных муниципальных образований (местный бюджет)</t>
  </si>
  <si>
    <t>0270000000</t>
  </si>
  <si>
    <t>Подпрограмма "Обеспечение реализации муниципальной программы и прочие мероприятия в области образования"</t>
  </si>
  <si>
    <t>Основное мероприятие "Обеспечение деятельности органов местного самоуправления"</t>
  </si>
  <si>
    <t>0270100090</t>
  </si>
  <si>
    <t>Содержание органов местного самоуправления</t>
  </si>
  <si>
    <t>900101010033</t>
  </si>
  <si>
    <t>Диспансеризация муниц.служащих</t>
  </si>
  <si>
    <t>900101010099</t>
  </si>
  <si>
    <t>Основное мероприятие "Обеспечение деятельности казенных учреждений"</t>
  </si>
  <si>
    <t>0270200110</t>
  </si>
  <si>
    <t>Содержание казенных учреждений</t>
  </si>
  <si>
    <t>100101010011</t>
  </si>
  <si>
    <t>Теплоснабжение (гор. вода и отопл.)</t>
  </si>
  <si>
    <t>100101010012</t>
  </si>
  <si>
    <t>Электроотопление, электроосвещение</t>
  </si>
  <si>
    <t>Водоснабжение</t>
  </si>
  <si>
    <t>Водоотведение, ЖБО</t>
  </si>
  <si>
    <t>027032Д160</t>
  </si>
  <si>
    <t>Финансовое обеспечение традиционных мероприятий</t>
  </si>
  <si>
    <t>027032Д170</t>
  </si>
  <si>
    <t>Оплата представительских расходов</t>
  </si>
  <si>
    <t>0300000000</t>
  </si>
  <si>
    <t>Муниципальная программа "Развитие культуры, искусства и молодежной политики Нытвенского городского округа"</t>
  </si>
  <si>
    <t>0310000000</t>
  </si>
  <si>
    <t>Подпрограмма "Организация социально значимых мероприятий и проектов в сфере культуры в Нытвенском городском округе"</t>
  </si>
  <si>
    <t>0310100000</t>
  </si>
  <si>
    <t>Основное мероприятие "Организация и проведение значимых мероприятий в сфере искусства и культуры"</t>
  </si>
  <si>
    <t>031012И010</t>
  </si>
  <si>
    <t>Методическое обеспечение культурно-досуговой деятельности. Семинары, мастер-классы</t>
  </si>
  <si>
    <t>031012И020</t>
  </si>
  <si>
    <t>Организация и проведение культурно-массовых мероприятий</t>
  </si>
  <si>
    <t>031012И030</t>
  </si>
  <si>
    <t>Оплата представительских расходов и расходов на мероприятия</t>
  </si>
  <si>
    <t>031012С180</t>
  </si>
  <si>
    <t>Предоставление мер социальной поддержки отдельным категориям граждан, работающим в государственных и муниципальных организациях Пермского края и проживающим в сельской местности и поселках городского типа (рабочих поселках), по оплате жилого помещения и коммунальных услуг</t>
  </si>
  <si>
    <t>03101SЦ570</t>
  </si>
  <si>
    <t>Мероприятия по развитию инфраструктуры на туристских маршрутах</t>
  </si>
  <si>
    <t>Субсидия на развитие инфраструктуры на туристских маршрутах</t>
  </si>
  <si>
    <t>0310200000</t>
  </si>
  <si>
    <t>Основное мероприятие "Развитие общественных объединений"</t>
  </si>
  <si>
    <t>031022И040</t>
  </si>
  <si>
    <t>Стимулирование населения Нытвенского городского округа на занятие активной жизненной позиции в общественных объединениях</t>
  </si>
  <si>
    <t>0310300000</t>
  </si>
  <si>
    <t>Основное мероприятие "Патриотическое воспитание граждан Нытвенского городского округа"</t>
  </si>
  <si>
    <t>031032И050</t>
  </si>
  <si>
    <t>Организация и проведение мероприятий в сфере патриотического воспитания граждан на территории Нытвенского городского округа</t>
  </si>
  <si>
    <t>0320000000</t>
  </si>
  <si>
    <t>Подпрограмма "Развитие молодежной политики в Нытвенском городском округе</t>
  </si>
  <si>
    <t>0320100000</t>
  </si>
  <si>
    <t>Основное мероприятие "Развитие молодежной политики"</t>
  </si>
  <si>
    <t>032012И060</t>
  </si>
  <si>
    <t>Развитие добровольческих и общественных практик</t>
  </si>
  <si>
    <t>0330000000</t>
  </si>
  <si>
    <t>Подпрограмма "Организация библиотечного обслуживания населения, сохранение и развитие библиотечного дела в Нытвенском городском округе"</t>
  </si>
  <si>
    <t>0330100000</t>
  </si>
  <si>
    <t>Основное мероприятие "Организация, сохранение и развитие библиотечного дела"</t>
  </si>
  <si>
    <t>033012И070</t>
  </si>
  <si>
    <t>Улучшение организации библиотечного обслуживания населения Нытвенского городского округа</t>
  </si>
  <si>
    <t>033012И080</t>
  </si>
  <si>
    <t>Качественное формирование библиотечных фондов</t>
  </si>
  <si>
    <t>03301L5190</t>
  </si>
  <si>
    <t>Государственная поддержка отрасли культуры</t>
  </si>
  <si>
    <t>Субсидия на гос. поддержку отрасли культуры</t>
  </si>
  <si>
    <t>0340000000</t>
  </si>
  <si>
    <t>Подпрограмма "Развитие музейного дела"</t>
  </si>
  <si>
    <t>0340100000</t>
  </si>
  <si>
    <t>Основное мероприятие "Поддержка развития музейного дела"</t>
  </si>
  <si>
    <t>034012И090</t>
  </si>
  <si>
    <t>Хранение, изучение, публикация музейных предметов, организация музейно- образовательной деятельности</t>
  </si>
  <si>
    <t>0350000000</t>
  </si>
  <si>
    <t>Подпрограмма "Развитие художественного образования в сфере культуры в Нытвенском городском округе"</t>
  </si>
  <si>
    <t>0350100000</t>
  </si>
  <si>
    <t>Основное мероприятие "Поддержка развития системы художественного образования"</t>
  </si>
  <si>
    <t>035012И100</t>
  </si>
  <si>
    <t>Совершенствование системы дополнительного образования детей художественно-эстетической направленности</t>
  </si>
  <si>
    <t>035012И110</t>
  </si>
  <si>
    <t>Обеспечение деятельности учреждений дополнительного образования</t>
  </si>
  <si>
    <t>0350200000</t>
  </si>
  <si>
    <t>Основное мероприятие "Реализация системы мер социальной помощи и поддержки отдельных категорий граждан"</t>
  </si>
  <si>
    <t>035022С170</t>
  </si>
  <si>
    <t>0360000000</t>
  </si>
  <si>
    <t>Подпрограмма "Приведение в нормативное состояние объектов социальной сферы в Нытвенском городском округе"</t>
  </si>
  <si>
    <t>0360100000</t>
  </si>
  <si>
    <t>Основное мероприятие "Приведение в нормативное состояние учреждений культуры и организаций дополнительного образования в сфере культуры"</t>
  </si>
  <si>
    <t>036012И120</t>
  </si>
  <si>
    <t>Ремонт и замена оконных блоков на стеклопакеты</t>
  </si>
  <si>
    <t>036012И130</t>
  </si>
  <si>
    <t>Разработка проектно сметной документации</t>
  </si>
  <si>
    <t>036012И150</t>
  </si>
  <si>
    <t>Разработка проекта обеспечения сохранности объекта культурного наследия и проведения историко-культурной экспертизы выявленного объекта культурного наследия -памятник "Народный дом", 1908 г.</t>
  </si>
  <si>
    <t>036012И160</t>
  </si>
  <si>
    <t>Прохождение государственной экспертизы проектно-сметной документации на капитальный ремонт помещений ДКиС п.Уральский</t>
  </si>
  <si>
    <t>03601SP180</t>
  </si>
  <si>
    <t>0370000000</t>
  </si>
  <si>
    <t>Подпрограмма "Обеспечение жильем молодых семей в Нытвенском городском округе"</t>
  </si>
  <si>
    <t>0370100000</t>
  </si>
  <si>
    <t>Основное мероприятие "Обеспечение жильем молодых семей"</t>
  </si>
  <si>
    <t>037012С020</t>
  </si>
  <si>
    <t>Обеспечение жильем молодых семей.</t>
  </si>
  <si>
    <t>03701L4970</t>
  </si>
  <si>
    <t>Субсидии на реализацию мероприятий по обеспечению жильем молодых семей</t>
  </si>
  <si>
    <t>0380000000</t>
  </si>
  <si>
    <t>Подпрограмма "Обеспечение реализации муниципальной программы"</t>
  </si>
  <si>
    <t>0380100000</t>
  </si>
  <si>
    <t>0380100090</t>
  </si>
  <si>
    <t>0400000000</t>
  </si>
  <si>
    <t>Муниципальная программа "Развитие физической культуры, спорта и формирование здорового образа жизни в Нытвенском городском округе"</t>
  </si>
  <si>
    <t>0410000000</t>
  </si>
  <si>
    <t>Подпрограмма "Развитие физической культуры и формирование здорового образа жизни"</t>
  </si>
  <si>
    <t>0410100000</t>
  </si>
  <si>
    <t>Основное мероприятие "Развитие массового спорта "Мы выбираем спорт!""</t>
  </si>
  <si>
    <t>041012Ж010</t>
  </si>
  <si>
    <t>Пропаганда физической культуры и здорового образа жизни</t>
  </si>
  <si>
    <t>041012Ж020</t>
  </si>
  <si>
    <t>Развитие физической культуры</t>
  </si>
  <si>
    <t>041012Ж030</t>
  </si>
  <si>
    <t>Организация и проведение тестирования по выполнению видов испытаний (тестов), нормативов, требований к уровню знаний и умений, установленных всероссийским физкультурно-спортивным комплексом "Готов к труду и обороне" в Нытвенском муниципальном районе</t>
  </si>
  <si>
    <t>041012Ф180</t>
  </si>
  <si>
    <t>Обеспечение условий для развития физической культуры и массового спорта</t>
  </si>
  <si>
    <t>0420000000</t>
  </si>
  <si>
    <t>Подпрограмма "Развитие спорта"</t>
  </si>
  <si>
    <t>0420100000</t>
  </si>
  <si>
    <t>Основное мероприятие "Поддержка спортсменов и тренеров Нытвенского городского округа"</t>
  </si>
  <si>
    <t>042012Ж050</t>
  </si>
  <si>
    <t>Выплата единовременного денежного вознаграждения за выдающиеся достижения и особые заслуги в области спорта спортсменам</t>
  </si>
  <si>
    <t>0420200000</t>
  </si>
  <si>
    <t>Основное мероприятие "Развитие видов спорта"</t>
  </si>
  <si>
    <t>042022Ж060</t>
  </si>
  <si>
    <t>Обеспечение качественным спортивным инвентарем учреждений в рамках спортивной подготовки</t>
  </si>
  <si>
    <t>042022Ж070</t>
  </si>
  <si>
    <t>Приобретение спортивного оборудования, инвентаря и экипировки для развития физической культуры и массового спорта</t>
  </si>
  <si>
    <t>042022Ж080</t>
  </si>
  <si>
    <t>Организация участия спортсменов в официальных соревнованиях в рамках спортивной подготовки</t>
  </si>
  <si>
    <t>042022Ж100</t>
  </si>
  <si>
    <t>Содержание межшкольного стадиона г.Нытва, пр.Ленина, 24</t>
  </si>
  <si>
    <t>0420300000</t>
  </si>
  <si>
    <t>042032Ж110</t>
  </si>
  <si>
    <t>Организация предоставления общедоступного дополнительного образования детей в организациях дополнительного образования спортивной направленности</t>
  </si>
  <si>
    <t>042032Ж120</t>
  </si>
  <si>
    <t>Организация обеспечения спортивной подготовки в организациях дополнительного образования спортивной направленности</t>
  </si>
  <si>
    <t>042032Н440</t>
  </si>
  <si>
    <t>0420400000</t>
  </si>
  <si>
    <t>Основное мероприятие "Развитие инфраструктуры в сфере физической культуры и спорта"</t>
  </si>
  <si>
    <t>042042Ж130</t>
  </si>
  <si>
    <t>Разработка проектно-сметной документации на строительство спортивных объектов, устройство спортивных площадок для занятий физической культурой и спортом</t>
  </si>
  <si>
    <t>042042Ж140</t>
  </si>
  <si>
    <t>Проектно-сметная документация "Текущий ремонт здания Эллинг по адресу:Пермский край, г.Нытва, ул.Майская"</t>
  </si>
  <si>
    <t>042042Ж150</t>
  </si>
  <si>
    <t>Проведение ремонтных работ в учреждениях дополнительного образования спортивной направленности</t>
  </si>
  <si>
    <t>042042Ж160</t>
  </si>
  <si>
    <t>Прочие работы по проектам инициативного бюджетирования</t>
  </si>
  <si>
    <t>04204SP080</t>
  </si>
  <si>
    <t>Софинансирование проектов инициативного бюджетирования</t>
  </si>
  <si>
    <t>6-п Реализация проектов инициативного бюджетирования (краевой бюджет)</t>
  </si>
  <si>
    <t>6-п Реализация проектов инициативного бюджетирования (местный бюджет)</t>
  </si>
  <si>
    <t>6-п Реализация проектов инициативного бюджетирования (средсвта физических лиц)</t>
  </si>
  <si>
    <t>6-п Реализация проектов инициативного бюджетирования (средства юридических лиц)</t>
  </si>
  <si>
    <t>04204SP180</t>
  </si>
  <si>
    <t>04204SФ130</t>
  </si>
  <si>
    <t>Строительство спортивных объектов, устройство спортивных площадок и оснащение объектов спортивным оборудованием и инвентарем для занятий физической культурой и спортом</t>
  </si>
  <si>
    <t>0500000000</t>
  </si>
  <si>
    <t>Муниципальная программа "Обеспечение безопасности жизнедеятельности населения Нытвенского городского округа"</t>
  </si>
  <si>
    <t>0510000000</t>
  </si>
  <si>
    <t>Подпрограмма "Защита населения и территорий Нытвенского городского округа от пожаров, катастроф, стихийных бедствий и совершенствование гражданской обороны"</t>
  </si>
  <si>
    <t>0510100000</t>
  </si>
  <si>
    <t>Основное мероприятие "Обеспечение выполнения мероприятий по предупреждению и ликвидации пожаров, чрезвычайных ситуаций и стихийных бедствий"</t>
  </si>
  <si>
    <t>051012Б010</t>
  </si>
  <si>
    <t>Проведение мероприятий по профилактике и ликвидации пожаров, последствий чрезвычайных ситуаций и стихийных бедствий, несчастных случаев на воде</t>
  </si>
  <si>
    <t>051012Б020</t>
  </si>
  <si>
    <t>Обучение добровольных пожарных</t>
  </si>
  <si>
    <t>051012Б030</t>
  </si>
  <si>
    <t>Содержание водных объектов и гидротехнических сооружений</t>
  </si>
  <si>
    <t>603</t>
  </si>
  <si>
    <t>Григорьевское сельское поселение</t>
  </si>
  <si>
    <t>051012Б060</t>
  </si>
  <si>
    <t>Обслуживание и ремонт автоматической пожарной сигнализации и ПАК "Стрелец-мониторинг"</t>
  </si>
  <si>
    <t>05101SP180</t>
  </si>
  <si>
    <t>Реализация муниципальных программ развития преобразованных муниципальных образований</t>
  </si>
  <si>
    <t>200204087100</t>
  </si>
  <si>
    <t>Текущий ремонт в здании МБОУ СО школа п.Уральский (АПС)</t>
  </si>
  <si>
    <t>200204087200</t>
  </si>
  <si>
    <t>Текущий ремонт в здании МБОУ Нытвенская школа-интернат для обучающихся, воспитанников с ограниченными возможностями здоровья (АПС)</t>
  </si>
  <si>
    <t>200204087300</t>
  </si>
  <si>
    <t>Текущий ремонт в здании МБОУ Григорьевская СОШ (АПС)</t>
  </si>
  <si>
    <t>200204087400</t>
  </si>
  <si>
    <t>100104087100</t>
  </si>
  <si>
    <t>100104087200</t>
  </si>
  <si>
    <t>100104087300</t>
  </si>
  <si>
    <t>100104087400</t>
  </si>
  <si>
    <t>0510200000</t>
  </si>
  <si>
    <t>Основное мероприятие "Поддержание в готовности сил, средств гражданской обороны и систем оповещения населения об опасности"</t>
  </si>
  <si>
    <t>051022Б070</t>
  </si>
  <si>
    <t>Оборудование и эксплуатация элементов автоматизированной системы централизованного оповещения и информирования населения</t>
  </si>
  <si>
    <t>051022Б120</t>
  </si>
  <si>
    <t>Обеспечение средствами индивидуальной защиты органов дыхания (противогазами), медицинскими средствами индивидуальной защиты (аптечками, перевязочными и противохимическими пакетами), специальной защитной одеждой работников администрации городского округа и подведомственных учреждений</t>
  </si>
  <si>
    <t>906</t>
  </si>
  <si>
    <t>закупка средств индивидуальной защиты и дезинфицирующих средств</t>
  </si>
  <si>
    <t>0510300000</t>
  </si>
  <si>
    <t>Основное мероприятие "Предупреждение негативного воздействия поверхностных вод и аварий на гидротехнических сооружениях Нытвенского городского округа"</t>
  </si>
  <si>
    <t>051032Б300</t>
  </si>
  <si>
    <t>Реконструкция моста входящего в состав дороги, проходящей по гребню плотины ГТС водохранилища на р.Нытва в г.Нытва</t>
  </si>
  <si>
    <t>051032Б380</t>
  </si>
  <si>
    <t>Вырубка деревьев, находящихся в зоне капитального ремонта берегоукрепления в п.Уральский</t>
  </si>
  <si>
    <t>05103L0162</t>
  </si>
  <si>
    <t>Реализация мероприятий в рамках ФЦП "Развитие водохозяйственного комплекса РФ в 2012-2020 годах" государственной программы РФ "Воспроизводство и использование природных ресурсов" (капитальный ремонт гидротехнических сооружений муниципальной собственности)</t>
  </si>
  <si>
    <t>141-п Реализация мероприятий по строительству (реконструкции), капитальному ремонту гидротехнических сооружений муниципальной собственности (краевой бюджет)</t>
  </si>
  <si>
    <t>200204138802</t>
  </si>
  <si>
    <t>141-п Реализация мероприятий по строительству (реконструкции), капитальному ремонту гидротехнических сооружений муниципальной собственности (федеральный бюджет)</t>
  </si>
  <si>
    <t>300304138802</t>
  </si>
  <si>
    <t>141-п Реализация мероприятий по строительству (реконструкции), капитальному ремонту гидротехнических сооружений муниципальной собственности (местный бюджет)</t>
  </si>
  <si>
    <t>100104138802</t>
  </si>
  <si>
    <t>05103SЦ240</t>
  </si>
  <si>
    <t>Капитальный ремонт гидротехнических сооружений муниципальной собственности</t>
  </si>
  <si>
    <t>Субсидия на Капитальный ремонт ГТС (краевые остатки 2019 года)</t>
  </si>
  <si>
    <t>200204138801</t>
  </si>
  <si>
    <t>Капитальный ремонт ГТС водохранилища на р.Нытва Нытвенского района</t>
  </si>
  <si>
    <t>Капитальный ремонт ГТС (местные остатки 2019 года)</t>
  </si>
  <si>
    <t>100104138801</t>
  </si>
  <si>
    <t>0510400000</t>
  </si>
  <si>
    <t>Основное мероприятие "Создание условий для сохранения благоприятной окружающей среды"</t>
  </si>
  <si>
    <t>051042Б140</t>
  </si>
  <si>
    <t>Проведение мероприятий на водных объектах Нытвенского городского округа в период весеннего нереста</t>
  </si>
  <si>
    <t>0520000000</t>
  </si>
  <si>
    <t>Подпрограмма "Профилактика преступлений и иных правонарушений в Нытвенском городском округе"</t>
  </si>
  <si>
    <t>0520100000</t>
  </si>
  <si>
    <t>Основное мероприятие "Обеспечение общественного порядка и противодействие преступности"</t>
  </si>
  <si>
    <t>052012Б150</t>
  </si>
  <si>
    <t>Изготовление и размещение профилактической продукции, проведение мероприятий по вопросам профилактики правонарушений</t>
  </si>
  <si>
    <t>052012Б160</t>
  </si>
  <si>
    <t>Проведение информационной кампании о способах и методах защиты жизни, здоровья и имущества граждан от преступных посягательств, формирование позитивного общественного мнения о правоохранительной деятельности и результатах работы по профилактике правонарушений</t>
  </si>
  <si>
    <t>052012Б170</t>
  </si>
  <si>
    <t>Охрана объектов и обеспечение правопорядка при проведении массовых мероприятий на территории Нытвенского городского округа</t>
  </si>
  <si>
    <t>052012Б190</t>
  </si>
  <si>
    <t>Обеспечение деятельности народных дружин</t>
  </si>
  <si>
    <t>05201SП020</t>
  </si>
  <si>
    <t>Выплаты материального стимулирования на родным дружинникам за участие в охране общественного порядка</t>
  </si>
  <si>
    <t>Субсидия на выплату матер.стимулирования народным дружинникам</t>
  </si>
  <si>
    <t>200204139100</t>
  </si>
  <si>
    <t>Субсидия на выплату матер.стимулирования народным дружинникам (местный бюджет)</t>
  </si>
  <si>
    <t>100104139100</t>
  </si>
  <si>
    <t>05201SП150</t>
  </si>
  <si>
    <t>Приведение в нормативное состояние помещений, приобретение и установка модульных конструкций</t>
  </si>
  <si>
    <t>374-п Приведение в нормативное состояние помещений, приобретение и установку модульных конструкций (кр.б-т)</t>
  </si>
  <si>
    <t>200204170100</t>
  </si>
  <si>
    <t>Приведение в нормативное состояние помещений, приобретение и установку модульных конструкций (участковые пункты полиции)</t>
  </si>
  <si>
    <t>374-п Приведение в нормативное состояние помещений, приобретение и установку модульных конструкций (м. б-т)</t>
  </si>
  <si>
    <t>100104170100</t>
  </si>
  <si>
    <t>0520200000</t>
  </si>
  <si>
    <t>Основное мероприятие "Обеспечение безопасности дорожного движения"</t>
  </si>
  <si>
    <t>052022Б210</t>
  </si>
  <si>
    <t>Изготовление и размещение профилактической продукции, проведение мероприятий по вопросам безопасности дорожного движения</t>
  </si>
  <si>
    <t>052022Б220</t>
  </si>
  <si>
    <t>Организация и проведение профилактических мероприятий по вопросам безопасности дорожного движения с участием детей</t>
  </si>
  <si>
    <t>052022Б230</t>
  </si>
  <si>
    <t>Обеспечение первоклассников светоотражающими значками</t>
  </si>
  <si>
    <t>052022Б240</t>
  </si>
  <si>
    <t>Проведение профилактических мероприятий по обеспечению безопасности населения при угрозе или возникновении ЧС природного и техногенного характера на территории Нытвенского городского округа</t>
  </si>
  <si>
    <t>052022Н430</t>
  </si>
  <si>
    <t>Мероприятия по профилактике безопасности дорожного движения</t>
  </si>
  <si>
    <t>Иные МБТ на реализацию мероприятий по профилактике безопасности дорожного движения</t>
  </si>
  <si>
    <t>200202006400</t>
  </si>
  <si>
    <t>0520300000</t>
  </si>
  <si>
    <t>Основное мероприятие "Организация и ведение профилактической работы по противодействию экстремизму и профилактике терроризма"</t>
  </si>
  <si>
    <t>052032Б250</t>
  </si>
  <si>
    <t>Изготовление и распространение пропагандистских и агитационных материалов по профилактике экстремизма, проведение мероприятий по профилактике экстремизма</t>
  </si>
  <si>
    <t>0520400000</t>
  </si>
  <si>
    <t>Основное мероприятие "Профилактика безнадзорности и правонарушений среди несовершеннолетних"</t>
  </si>
  <si>
    <t>052042Б290</t>
  </si>
  <si>
    <t>Обеспечение каникулярной занятости несовершеннолетних, состоящих на учете в ОМВД, на учете в СОП и группе риска</t>
  </si>
  <si>
    <t>052042Б300</t>
  </si>
  <si>
    <t>Организация в свободное от учебы время временного трудоустройства несовершеннолетних граждан в возрасте от 14 до 18 лет, состоящих на учете в ОМВД, на учете в СОП и группе риска</t>
  </si>
  <si>
    <t>052042Б310</t>
  </si>
  <si>
    <t>Организация спортивных мероприятий для несовершеннолетних, трудных подростков, состоящих на учете в ОМВД, на учете в СОП и группе риска</t>
  </si>
  <si>
    <t>0520600000</t>
  </si>
  <si>
    <t>Основное мероприятие "Профилактика алкоголизма, наркомании, токсикомании, противодействие незаконному обороту алкогольной и спиртосодержащей продукции"</t>
  </si>
  <si>
    <t>052062Б340</t>
  </si>
  <si>
    <t>Проведение мероприятий по профилактике алкоголизма, наркомании, токсикомании, направленных на сокращение спроса на алкоголь, ПСАВ, проведение семинаров по формированию здорового образа жизни, сопровождение несовершеннолетних, входящих в группу риска, потребляющих ПСАВ</t>
  </si>
  <si>
    <t>0520700000</t>
  </si>
  <si>
    <t>Основное мероприятие "Внедрение и развитие системы видеонаблюдения и фотовидеофиксации"</t>
  </si>
  <si>
    <t>052072Б360</t>
  </si>
  <si>
    <t>Монтаж и обслуживание систем видеонаблюдения в местах массового пребывания людей</t>
  </si>
  <si>
    <t>0530000000</t>
  </si>
  <si>
    <t>0530100000</t>
  </si>
  <si>
    <t>0530100110</t>
  </si>
  <si>
    <t>100101010199</t>
  </si>
  <si>
    <t>100101010299</t>
  </si>
  <si>
    <t>100102010299</t>
  </si>
  <si>
    <t>900102010299</t>
  </si>
  <si>
    <t>605</t>
  </si>
  <si>
    <t>Чайковское сельское поселение</t>
  </si>
  <si>
    <t>0600000000</t>
  </si>
  <si>
    <t>Муниципальная программа "Развитие сельского хозяйства в Нытвенском городском округе"</t>
  </si>
  <si>
    <t>0610000000</t>
  </si>
  <si>
    <t>Подпрограмма "Создание условий для развития сельского хозяйства"</t>
  </si>
  <si>
    <t>0610100000</t>
  </si>
  <si>
    <t>Основное мероприятие "Создание условий для развития АПК"</t>
  </si>
  <si>
    <t>061012П010</t>
  </si>
  <si>
    <t>Поддержка кадрового потенциала</t>
  </si>
  <si>
    <t>061012П020</t>
  </si>
  <si>
    <t>Предоставление субсидий на посев (подсев) многолетних трав</t>
  </si>
  <si>
    <t>061012П040</t>
  </si>
  <si>
    <t>Поддержка племенного коневодства</t>
  </si>
  <si>
    <t>0610200000</t>
  </si>
  <si>
    <t>Основное мероприятие "Финансовая поддержка субъектов МФХ"</t>
  </si>
  <si>
    <t>061022П050</t>
  </si>
  <si>
    <t>Организация и проведение ярмарочных мероприятий</t>
  </si>
  <si>
    <t>061022П060</t>
  </si>
  <si>
    <t>Поддержка КФХ</t>
  </si>
  <si>
    <t>0610300000</t>
  </si>
  <si>
    <t>Основное мероприятие "Возмещение части процентной ставки по долгосрочным, среднесрочным и краткосрочным кредитам взятыми малыми формами хозяйствования"</t>
  </si>
  <si>
    <t>061032У180</t>
  </si>
  <si>
    <t>Развитие малых форм хозяйствования (расходы, не софинансируемые из федерального бюджета)</t>
  </si>
  <si>
    <t>Субвенция на развитие малых форм хозяйствования" (расходы, не софинансируемые из ФБ)</t>
  </si>
  <si>
    <t>200201001100</t>
  </si>
  <si>
    <t>06103R5022</t>
  </si>
  <si>
    <t>Развитие малых форм хозяйствования</t>
  </si>
  <si>
    <t>Субвенция на развитие малых форм хозяйствования" (кр. бюджет)</t>
  </si>
  <si>
    <t>200201001000</t>
  </si>
  <si>
    <t>Субвенция на развитие малых форм хозяйствования" (фед. бюджет)</t>
  </si>
  <si>
    <t>300301001200</t>
  </si>
  <si>
    <t>0620000000</t>
  </si>
  <si>
    <t>Подпрограмма "Борьба с борщевиком Сосновского"</t>
  </si>
  <si>
    <t>0620100000</t>
  </si>
  <si>
    <t>Основное мероприятие "Предотвращение распространения и уничтожение борщевика"</t>
  </si>
  <si>
    <t>06201SУ200</t>
  </si>
  <si>
    <t>Реализация мероприятий по предотвращению распространения и уничтожению борщевика Сосновского</t>
  </si>
  <si>
    <t>Субсидии на реализацию мероприятияй по предотвращению распространения и уничтожению борщевика Сосновского</t>
  </si>
  <si>
    <t>200204180100</t>
  </si>
  <si>
    <t>100104180100</t>
  </si>
  <si>
    <t>0700000000</t>
  </si>
  <si>
    <t>Муниципальная программа "Развитие дорожной инфраструктуры Нытвенского городского округа"</t>
  </si>
  <si>
    <t>0710000000</t>
  </si>
  <si>
    <t>Подпрограмма Дорожная инфраструктура</t>
  </si>
  <si>
    <t>0710100000</t>
  </si>
  <si>
    <t>Основное мероприятие "Поддержание автомобильных дорог в нормативном состоянии"</t>
  </si>
  <si>
    <t>071012Н010</t>
  </si>
  <si>
    <t>Содержание автомобильных дорог</t>
  </si>
  <si>
    <t>700101010000</t>
  </si>
  <si>
    <t>700101010100</t>
  </si>
  <si>
    <t>Прочистка водопропускной трубы, входного и выходного русла на автомобильной дороге от ул. Комсомольская до д. Белобородово</t>
  </si>
  <si>
    <t>700101110000</t>
  </si>
  <si>
    <t>Приобретение остановочного комплекса в п.Уральский</t>
  </si>
  <si>
    <t>071012Н020</t>
  </si>
  <si>
    <t>Разработка технической документации по дорогам</t>
  </si>
  <si>
    <t>700101040000</t>
  </si>
  <si>
    <t>071012Н030</t>
  </si>
  <si>
    <t>Обеспечение безопасности дорожного движения на автомобильных дорогах местного занчения и объектах улично-дорожной сети</t>
  </si>
  <si>
    <t>700101030000</t>
  </si>
  <si>
    <t>071012Н170</t>
  </si>
  <si>
    <t>Разработка комплексной схемы организации дорожного движения</t>
  </si>
  <si>
    <t>700101090000</t>
  </si>
  <si>
    <t>071012Н240</t>
  </si>
  <si>
    <t>Оплата электроэнергии и содержание линий освещения автомобильных дорог, дорожных сооружений, светофорных объектов</t>
  </si>
  <si>
    <t>700101100000</t>
  </si>
  <si>
    <t>0710200000</t>
  </si>
  <si>
    <t>Основное мероприятие "Капитальный ремонт автомобильных дорог и сооружений на них"</t>
  </si>
  <si>
    <t>071022Н090</t>
  </si>
  <si>
    <t>Капитальный ремонт моста через р.Поломка на автомобильной дороге "Реуны-Кошели"</t>
  </si>
  <si>
    <t>700102010000</t>
  </si>
  <si>
    <t>071022Н260</t>
  </si>
  <si>
    <t>Устройство водопропускных труб на автомобильной дороге по ул. К. Либкнехта г. Нытва</t>
  </si>
  <si>
    <t>700102030000</t>
  </si>
  <si>
    <t>0710300000</t>
  </si>
  <si>
    <t>Основное мероприятие "Ремонт автомобильных дорог и сооружений на них"</t>
  </si>
  <si>
    <t>071032Н110</t>
  </si>
  <si>
    <t>Ремонт автомобильных дорог с переходным типом покрытия и грунтовых дорог</t>
  </si>
  <si>
    <t>700103010000</t>
  </si>
  <si>
    <t>071032Н180</t>
  </si>
  <si>
    <t>Ремонт ул. Полевая в д.Шумиха от д.№9 до д.№20</t>
  </si>
  <si>
    <t>700103020000</t>
  </si>
  <si>
    <t>071032Н190</t>
  </si>
  <si>
    <t>Ремонт участка автомобильной дороги пер. Известковый и ул.Школьная ст.Чайковская</t>
  </si>
  <si>
    <t>700103050000</t>
  </si>
  <si>
    <t>071032Н200</t>
  </si>
  <si>
    <t>Ремонт участка автомобильной дороги по ул. Железнодорожная в сторону больницы пгт.Уральский</t>
  </si>
  <si>
    <t>700103030000</t>
  </si>
  <si>
    <t>071032Н230</t>
  </si>
  <si>
    <t>Ремонт автомобильной дороги от съезда 16 км+770 м а/д "Нытва-Григорьевское-Ильинский" до границ д.Талица на участке 2 км+500м - 2км+750м от а/дороги "Нытва-Григорьевское -Ильинский"</t>
  </si>
  <si>
    <t>700103040000</t>
  </si>
  <si>
    <t>071032Н250</t>
  </si>
  <si>
    <t>Лабораторные исследования по ремонту дорог</t>
  </si>
  <si>
    <t>700103080000</t>
  </si>
  <si>
    <t>Лабораторные исследования по ремонту автомобильных дорог</t>
  </si>
  <si>
    <t>07103SP040</t>
  </si>
  <si>
    <t>200204070300</t>
  </si>
  <si>
    <t>Ремонт автомобильной дороги от дома №106 по ул. Камской до лесного массива по ул. Нагорной</t>
  </si>
  <si>
    <t>200204072000</t>
  </si>
  <si>
    <t>Ремонт участка автомобильной дороги д.Нижняя Гаревая (подъезд к ул.Липовая, ул.Липовая)</t>
  </si>
  <si>
    <t>700104070300</t>
  </si>
  <si>
    <t>700104072000</t>
  </si>
  <si>
    <t>07103ST040</t>
  </si>
  <si>
    <t>Реализация мероприятий в отношении автомобильных дорог общего пользования местного значения с участием Дорожного фонда Пермского края</t>
  </si>
  <si>
    <t>93-п Ремонт автомобильных дорог общего пользования местного значения сельских поселений Пермского края, в том числе дворовых территорий многоквартирных домов, проездов к дворовым территориям многоквартирных домов (краевой бюджет)</t>
  </si>
  <si>
    <t>200204110100</t>
  </si>
  <si>
    <t>Ремонт ул.Заводская с.Григорьевское</t>
  </si>
  <si>
    <t>200204110200</t>
  </si>
  <si>
    <t>Ремонт дорог по ул. Полевая, ул. Школьная д. Постаноги</t>
  </si>
  <si>
    <t>200204110300</t>
  </si>
  <si>
    <t>Ремонт ул. Молодежная ст. Чайковская</t>
  </si>
  <si>
    <t>200204110400</t>
  </si>
  <si>
    <t>Ремонт ул Полевая д.Н.Гаревая</t>
  </si>
  <si>
    <t>200204110500</t>
  </si>
  <si>
    <t>Ремонт ул.Мира с. Шерья</t>
  </si>
  <si>
    <t>200204110600</t>
  </si>
  <si>
    <t>Ремонт участка автодороги в деревне Опалиха (подъезд к ФАП)</t>
  </si>
  <si>
    <t>764-п - Проектирование и строительство (реконструкцию), капитальный ремонт и ремонт автомобильных дорог общего пользования местного значения, находящихся на территории Пермского края" (краевой бюджет)</t>
  </si>
  <si>
    <t>200204100100</t>
  </si>
  <si>
    <t>Ремонт участка автомобильной дороги г. Нытва по ул. Карла Маркса от д. 94 до ул. Комсомольской</t>
  </si>
  <si>
    <t>200204100200</t>
  </si>
  <si>
    <t>Ремонт участка автомобильной дороги г. Нытва по ул. Карла Маркса от д. 46 до Матигорова</t>
  </si>
  <si>
    <t>200204100300</t>
  </si>
  <si>
    <t>Ремонт участка автомобильной дороги г. Нытва по ул. Мира от д. 14 до Боталовского моста</t>
  </si>
  <si>
    <t>200204100400</t>
  </si>
  <si>
    <t>Ремонт дорог по ул. Матигорова и ул. Железнодорожная Казарма</t>
  </si>
  <si>
    <t>200204100500</t>
  </si>
  <si>
    <t>Ремонт автомобильных дорог пр. Ленина, "Нытва-Н.Гаревая", Н.Гаревая-Конино"</t>
  </si>
  <si>
    <t>200204101200</t>
  </si>
  <si>
    <t>Ремонт участка автомобильной дороги общего пользования местного значения Нытвенского городского поселения Пермского края по улице Торговая от д. 35 по ул. Свердлова до д. 38 по ул. Д. Бедного</t>
  </si>
  <si>
    <t>200204101300</t>
  </si>
  <si>
    <t>Ремонт автомобильной дороги г.Нытва, ул. К.Либкнехта от дома № 2а до дома № 68</t>
  </si>
  <si>
    <t>200204101400</t>
  </si>
  <si>
    <t>Ремонт автомобильной дороги г.Нытва, ул. К. Либкнехта от дома № 68 до дома № 118/3</t>
  </si>
  <si>
    <t>200204101500</t>
  </si>
  <si>
    <t>Ремонт участка автомобильной дороги по ул. К.Маркса г. Нытва (площадь)</t>
  </si>
  <si>
    <t>200204101600</t>
  </si>
  <si>
    <t>Ремонт автомобильной дороги по ул. Камская м-на Усть-Нытва (участок км 0+845-км 1+245)</t>
  </si>
  <si>
    <t>200204101700</t>
  </si>
  <si>
    <t>Ремонт автомобильной дороги от Боталовского моста до м/р У-Нытва (участок км 0+000-км 5+06)</t>
  </si>
  <si>
    <t>200204101800</t>
  </si>
  <si>
    <t>Ремонт автомобильной дороги от окончания ул. Железнодорожная до сада №6, рп Уральский (участок км 0+000-км 1+900)</t>
  </si>
  <si>
    <t>10-п -Проектирование и строительство (реконструкцию) автомобильных дорог с твердым покрытием до сельских населенных пунктов (краевой бюджет)</t>
  </si>
  <si>
    <t>200204120600</t>
  </si>
  <si>
    <t>Ремонт автомобильной дороги "Григорьевское-Покровское" (участок км 01+142- км 05+345)</t>
  </si>
  <si>
    <t>93-п Ремонт автомобильных дорог общего пользования местного значения сельских поселений Пермского края, в том числе дворовых территорий многоквартирных домов, проездов к дворовым территориям</t>
  </si>
  <si>
    <t>700104110100</t>
  </si>
  <si>
    <t>700104110200</t>
  </si>
  <si>
    <t>700104110300</t>
  </si>
  <si>
    <t>700104110400</t>
  </si>
  <si>
    <t>700104110500</t>
  </si>
  <si>
    <t>700104110600</t>
  </si>
  <si>
    <t>764-п - Проектирование и строительство (реконструкцию), капитальный ремонт и ремонт автомобильных дорог общего пользования местного значения, находящихся на территории Пермского края" (местный бюджет)</t>
  </si>
  <si>
    <t>700104070400</t>
  </si>
  <si>
    <t>700104100100</t>
  </si>
  <si>
    <t>700104100200</t>
  </si>
  <si>
    <t>700104100300</t>
  </si>
  <si>
    <t>700104100400</t>
  </si>
  <si>
    <t>700104100500</t>
  </si>
  <si>
    <t>700104101300</t>
  </si>
  <si>
    <t>700104101400</t>
  </si>
  <si>
    <t>700104101500</t>
  </si>
  <si>
    <t>700104101600</t>
  </si>
  <si>
    <t>700104101700</t>
  </si>
  <si>
    <t>700104101800</t>
  </si>
  <si>
    <t>10-п - Проектирование и строительство (реконструкцию) автомобильных дорог с твердым покрытием до сельских населенных пунктов (местный бюджет)</t>
  </si>
  <si>
    <t>700104120600</t>
  </si>
  <si>
    <t>0710400000</t>
  </si>
  <si>
    <t>Основное мероприятие "Строительство, реконструкция автомобильных дорог и сооружений на них"</t>
  </si>
  <si>
    <t>071042Н140</t>
  </si>
  <si>
    <t>Разработка ПСД по устройству тротуара с ограждениями в с.Шумиха на автомобильной дороге "Подъезд к Перми от а/д "Волга"-Шумиха</t>
  </si>
  <si>
    <t>700105020000</t>
  </si>
  <si>
    <t>071042Н150</t>
  </si>
  <si>
    <t>Устройства тротуара с ограждениями в с.Шумиха на автомобильной дороге "Подъезд к Перми от а/д "Волга"-Шумиха</t>
  </si>
  <si>
    <t>700105030000</t>
  </si>
  <si>
    <t>071042Н210</t>
  </si>
  <si>
    <t>Разработка ПСД на реконструкцию автомобильной дороги ул. Комсомольская</t>
  </si>
  <si>
    <t>700105050000</t>
  </si>
  <si>
    <t>071042Н220</t>
  </si>
  <si>
    <t>Разработка проектно-сметной документации Реконструкция автомобильных дорог Нытва Новоильинский п.Солнечный, от Лесхоза до комбината строительных конструкций, участок дороги от Боталовского моста до ул. Восточная, по улице Луговая</t>
  </si>
  <si>
    <t>700105060000</t>
  </si>
  <si>
    <t>Разработка проектно-сметной документации «Реконструкция автомобильных дорог: «Нытва -Новоильинский» - п.Солнечный, от Лесхоза до комбината строительных конструкций, участок дороги от Боталовского моста до ул. Восточная, по улице Луговая»</t>
  </si>
  <si>
    <t>07104L3720</t>
  </si>
  <si>
    <t>Строительство и реконструкция автомобильных дорог общего пользования с твердым покрытием, ведущих от сеи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</si>
  <si>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10-п -Проектирование и строительство (реконструкцию) автомобильных дорог с твердым покрытием до сельских населенных пунктов</t>
  </si>
  <si>
    <t>200204120500</t>
  </si>
  <si>
    <t>Реконструкция автомобильной дороги "Григорьевское-Постаноги" со съездами в д. Зенки и в д. Агапово (участок км 3+500-км 13+400)</t>
  </si>
  <si>
    <t>300304120500</t>
  </si>
  <si>
    <t>10-п - Проектирование и строительство (реконструкцию) автомобильных дорог с твердым покрытием (софинансирование с фед)</t>
  </si>
  <si>
    <t>700104120500</t>
  </si>
  <si>
    <t>0720000000</t>
  </si>
  <si>
    <t>0720100000</t>
  </si>
  <si>
    <t>0720100110</t>
  </si>
  <si>
    <t>0800000000</t>
  </si>
  <si>
    <t>Муниципальная программа "Благоустройство территории Нытвенского городского округа"</t>
  </si>
  <si>
    <t>0810000000</t>
  </si>
  <si>
    <t>Подпрограмма "Озеленение территории Нытвенского городского округа"</t>
  </si>
  <si>
    <t>0810100000</t>
  </si>
  <si>
    <t>Основное мероприятие "Мероприятия по благоустройству территории Нытвенского городского округа"</t>
  </si>
  <si>
    <t>081012К010</t>
  </si>
  <si>
    <t>Содержание парков, аллей, клумб, газонов на территории Нытвенского городского округа</t>
  </si>
  <si>
    <t>081012К020</t>
  </si>
  <si>
    <t>Кронирование, удаление (вырубка) деревьев и кустарников по их санитарному состоянию (сухостойных, аварийных, упавших, потерявших декоративный вид), рекультивация мест после вырубки деревьев</t>
  </si>
  <si>
    <t>081012К030</t>
  </si>
  <si>
    <t>Благоустройство пустырей (покос травы, вывоз скошенной травы)</t>
  </si>
  <si>
    <t>081012К040</t>
  </si>
  <si>
    <t>Акарицидная обработка, дератизация территории</t>
  </si>
  <si>
    <t>081012К050</t>
  </si>
  <si>
    <t>Обработка территории от борщевика</t>
  </si>
  <si>
    <t>0820000000</t>
  </si>
  <si>
    <t>Подпрограмма "Улучшение санитарного состояния территории Нытвенского городского округа"</t>
  </si>
  <si>
    <t>0820100000</t>
  </si>
  <si>
    <t>Основное мероприятие "Мероприятия по организации сбора, вывоза бытовых отходов, мусора и организации мероприятий по контролю за соблюдением и соблюдению муниципальных правовых актов"</t>
  </si>
  <si>
    <t>082012К060</t>
  </si>
  <si>
    <t>Уборка несанкционированных свалок</t>
  </si>
  <si>
    <t>082012К080</t>
  </si>
  <si>
    <t>Содержание мест (площадок) накопления твердых коммунальных отходов</t>
  </si>
  <si>
    <t>082012К090</t>
  </si>
  <si>
    <t>Мероприятия по экологическому воспитанию населения и формированию экологической культуры в области обращения с твердыми коммунальными отходами</t>
  </si>
  <si>
    <t>082012К120</t>
  </si>
  <si>
    <t>Проведение мероприятий в рамках ежегодной акции "Дни защиты от экологической опасности"</t>
  </si>
  <si>
    <t>0820200000</t>
  </si>
  <si>
    <t>Основное мероприятие "Проведение противоэпизоотических мероприятий"</t>
  </si>
  <si>
    <t>082022У090</t>
  </si>
  <si>
    <t>Организация мероприятий при осуществлении деятельности по обращению с животными без владельцев</t>
  </si>
  <si>
    <t>Субвенция на мероприятия по отлову безнадзорных животных</t>
  </si>
  <si>
    <t>200201002200</t>
  </si>
  <si>
    <t>082022У100</t>
  </si>
  <si>
    <t>Администрирование государственных полномочий по организации мероприятий при осуществлении деятельности по обращению с животными без владельцев</t>
  </si>
  <si>
    <t>Субвенция на администрирование мероприятий по отлову безнадзорных животных</t>
  </si>
  <si>
    <t>200201002300</t>
  </si>
  <si>
    <t>0830000000</t>
  </si>
  <si>
    <t>Подпрограмма "Органитзация и содержание мест захоронения в Нытвенском городском округе"</t>
  </si>
  <si>
    <t>0830100000</t>
  </si>
  <si>
    <t>Основное мероприятие "Мероприятия по содержанию мест захоронения"</t>
  </si>
  <si>
    <t>083012К130</t>
  </si>
  <si>
    <t>Сбор и вывоз мусора с территории мест захоронения</t>
  </si>
  <si>
    <t>083012К140</t>
  </si>
  <si>
    <t>Благоустройство территории мест захоронения</t>
  </si>
  <si>
    <t>083012К150</t>
  </si>
  <si>
    <t>Установка и обслуживание емкостей для воды</t>
  </si>
  <si>
    <t>083012К160</t>
  </si>
  <si>
    <t>Акарицидная обработка и дератизация мест захоронения(погребения)</t>
  </si>
  <si>
    <t>083012К180</t>
  </si>
  <si>
    <t>Вырубка аварийных деревьев на территории мест захоронения</t>
  </si>
  <si>
    <t>083012К190</t>
  </si>
  <si>
    <t>Обслуживание общественных туалетов на территории мест захоронения</t>
  </si>
  <si>
    <t>0830200000</t>
  </si>
  <si>
    <t>Основное мероприятие "Меропиятия по обустройству и ремонту мест захоронения"</t>
  </si>
  <si>
    <t>083022К220</t>
  </si>
  <si>
    <t>Устройство информационных стендов вывесок, баннеров в местах захоронений</t>
  </si>
  <si>
    <t>083022К380</t>
  </si>
  <si>
    <t>Услуги по перевозке умерших или их останки в морг</t>
  </si>
  <si>
    <t>0840000000</t>
  </si>
  <si>
    <t>Подпрограмма "Восстановление и поддержка технического состояния объектов благоустройства Нытвенского городского округа"</t>
  </si>
  <si>
    <t>0840100000</t>
  </si>
  <si>
    <t>Основное мероприятие "Ремонт объектов благоустройства Нытвенского городского округа"</t>
  </si>
  <si>
    <t>084012К360</t>
  </si>
  <si>
    <t>Ремонт памятников</t>
  </si>
  <si>
    <t>08401SP080</t>
  </si>
  <si>
    <t>Софинансирование проектов инциативного бюджетироввания</t>
  </si>
  <si>
    <t>200204060600</t>
  </si>
  <si>
    <t>200204060700</t>
  </si>
  <si>
    <t>200204060800</t>
  </si>
  <si>
    <t>«Памяти жить века!» (установка памятника участникам ВОВ и благоустройство прилегающей территории)</t>
  </si>
  <si>
    <t>100104060600</t>
  </si>
  <si>
    <t>100104060700</t>
  </si>
  <si>
    <t>500101060600</t>
  </si>
  <si>
    <t>500101060700</t>
  </si>
  <si>
    <t>500101060800</t>
  </si>
  <si>
    <t>08401SP180</t>
  </si>
  <si>
    <t>200204084000</t>
  </si>
  <si>
    <t>200204086500</t>
  </si>
  <si>
    <t>100104084000</t>
  </si>
  <si>
    <t>100104086500</t>
  </si>
  <si>
    <t>500104086600</t>
  </si>
  <si>
    <t>0840200000</t>
  </si>
  <si>
    <t>Основное мероприятие "Содержание объектов благоустройства "</t>
  </si>
  <si>
    <t>084022К230</t>
  </si>
  <si>
    <t>Проведение работ по подготовке к общегородским праздникам</t>
  </si>
  <si>
    <t>084022К240</t>
  </si>
  <si>
    <t>Содержание тротуаров в границах населенных пунктов Нытвенского городского округа</t>
  </si>
  <si>
    <t>Нытвенское городское поселение</t>
  </si>
  <si>
    <t>084022К340</t>
  </si>
  <si>
    <t>Обустройство детской игровой площадки ул.К.Маркса (за торгово-развлекательным центром "Диана")</t>
  </si>
  <si>
    <t>084022К350</t>
  </si>
  <si>
    <t>Прочие работы по благоустройству</t>
  </si>
  <si>
    <t>100101010059</t>
  </si>
  <si>
    <t>оплата работ по содержанию детской площадки у дома в г. Нытва, пр. Ленина, 27</t>
  </si>
  <si>
    <t>100101010060</t>
  </si>
  <si>
    <t>размещение на территории города Нытва баннера</t>
  </si>
  <si>
    <t>100101010076</t>
  </si>
  <si>
    <t>Лабораторные испытания дорожно-строительных материалов</t>
  </si>
  <si>
    <t>100104010100</t>
  </si>
  <si>
    <t>Благоустройство сквера «Альбатрос» г.Нытва, пр.Ленина у дома 46</t>
  </si>
  <si>
    <t>100104060800</t>
  </si>
  <si>
    <t>084022К370</t>
  </si>
  <si>
    <t>Установка системы видеонаблюдения на площадке "Муравей"</t>
  </si>
  <si>
    <t>500104010300</t>
  </si>
  <si>
    <t>Благоустройство сквера «Муравей» по адресу г.Нытва, пр.Ленина от дома 3 до дома7</t>
  </si>
  <si>
    <t>0850000000</t>
  </si>
  <si>
    <t>Подпрограмма "Энергосбережение и повышение энергетической эффективности в Нытвенском городском округе"</t>
  </si>
  <si>
    <t>0850100000</t>
  </si>
  <si>
    <t>Основное мероприятие "Мероприятия по обслуживанию наружного освещения"</t>
  </si>
  <si>
    <t>085012К260</t>
  </si>
  <si>
    <t>Технологическое присоединение к электрическим сетям</t>
  </si>
  <si>
    <t>100101010047</t>
  </si>
  <si>
    <t>технологическое присоединение объектов КРСТ</t>
  </si>
  <si>
    <t>085012К280</t>
  </si>
  <si>
    <t>Мероприятия по выносу из трансформаторной подстанции щитов наружного освещения</t>
  </si>
  <si>
    <t>085012К290</t>
  </si>
  <si>
    <t>Мероприятия по приобретение материалов для обслуживания наружного освещения</t>
  </si>
  <si>
    <t>085012К300</t>
  </si>
  <si>
    <t>Мероприятия по обслуживанию наружного освещения</t>
  </si>
  <si>
    <t>085012К320</t>
  </si>
  <si>
    <t>Оплата электроэнергии за уличное освещение</t>
  </si>
  <si>
    <t>Новоильинское городское поселение</t>
  </si>
  <si>
    <t>Уральское городское поселение</t>
  </si>
  <si>
    <t>085012К330</t>
  </si>
  <si>
    <t>Размещение линии совместного подвеса</t>
  </si>
  <si>
    <t>0860000000</t>
  </si>
  <si>
    <t>0860100000</t>
  </si>
  <si>
    <t>0860100110</t>
  </si>
  <si>
    <t>900102010211</t>
  </si>
  <si>
    <t>900102010212</t>
  </si>
  <si>
    <t>900102010213</t>
  </si>
  <si>
    <t>900102010214</t>
  </si>
  <si>
    <t>086012К390</t>
  </si>
  <si>
    <t>Устройство перегородки остекленной в администрации (г.Нытва, ул. К.Либкнехта, 2а)</t>
  </si>
  <si>
    <t>0870000000</t>
  </si>
  <si>
    <t>Подпрограмма "Формирование комфортной городской среды"</t>
  </si>
  <si>
    <t>0870200000</t>
  </si>
  <si>
    <t>Основное мероприятие "Поддержка муниципальных программ формирования современной городской среды"</t>
  </si>
  <si>
    <t>087022К400</t>
  </si>
  <si>
    <t>Прочие работы по формированию современной городской среды</t>
  </si>
  <si>
    <t>08702SЖ090</t>
  </si>
  <si>
    <t>Поддержка муниципальных программ формирования современной городской среды (расходы, не софинансируемые из федерального бюджета)</t>
  </si>
  <si>
    <t>136-п -"Формирование комфортной городской среды" (краевой бюджет)</t>
  </si>
  <si>
    <t>200204010400</t>
  </si>
  <si>
    <t>136-п Формирование комфортной городской среды" (местный бюджет)</t>
  </si>
  <si>
    <t>100104010400</t>
  </si>
  <si>
    <t>087F200000</t>
  </si>
  <si>
    <t>Основное мероприятие "Благоустройство территорий общего пользования"</t>
  </si>
  <si>
    <t>087F225550</t>
  </si>
  <si>
    <t>Реализация программ формирования современной городской среды</t>
  </si>
  <si>
    <t>200204010100</t>
  </si>
  <si>
    <t>200204010200</t>
  </si>
  <si>
    <t>200204010300</t>
  </si>
  <si>
    <t>200204011000</t>
  </si>
  <si>
    <t>136-п -"Формирование комфортной городской среды" (федеральный бюджет)</t>
  </si>
  <si>
    <t>300304010100</t>
  </si>
  <si>
    <t>300304010200</t>
  </si>
  <si>
    <t>300304010300</t>
  </si>
  <si>
    <t>300304011000</t>
  </si>
  <si>
    <t>100104010200</t>
  </si>
  <si>
    <t>100104010300</t>
  </si>
  <si>
    <t>100104011000</t>
  </si>
  <si>
    <t>0900000000</t>
  </si>
  <si>
    <t>Муниципальная программа "Развитие жилищно-коммунального хозяйства Нытвенского городского округа"</t>
  </si>
  <si>
    <t>0910000000</t>
  </si>
  <si>
    <t>Подпрограмма "Обеспечение качественным жильем"</t>
  </si>
  <si>
    <t>0910100000</t>
  </si>
  <si>
    <t>Основное мероприятие "Поддержка жилищного хозяйства"</t>
  </si>
  <si>
    <t>091012В010</t>
  </si>
  <si>
    <t>Содержание и текущий ремонт муниципального жилья</t>
  </si>
  <si>
    <t>091012В020</t>
  </si>
  <si>
    <t>Капитальный ремонт кровли и фасада многоквартирного жилого дома, по адресу: г.Нытва, ул.М.Горького, 20 а</t>
  </si>
  <si>
    <t>091012В030</t>
  </si>
  <si>
    <t>Взносы на капитальный ремонт муниципального жилья</t>
  </si>
  <si>
    <t>091012В040</t>
  </si>
  <si>
    <t>Обследование многоквартирных домов специализированной организацией и выдача заключений</t>
  </si>
  <si>
    <t>091012В060</t>
  </si>
  <si>
    <t>Предоставление социальной выплаты граждан для переселения из аварийного дома по адресу г. Нытва, пр. Ленина, д. 48</t>
  </si>
  <si>
    <t>091012В070</t>
  </si>
  <si>
    <t>Получение справок из ГУП "ЦТИ Пермского кря"</t>
  </si>
  <si>
    <t>091012В080</t>
  </si>
  <si>
    <t>Отчет об оценке объекта в рамках исполнения условий адресной программы переселение из аварийного жилья</t>
  </si>
  <si>
    <t>091012В340</t>
  </si>
  <si>
    <t>Ведение учета граждан в информационных системах</t>
  </si>
  <si>
    <t>091012В350</t>
  </si>
  <si>
    <t>Прочие расходы в области жилищного хозяйства</t>
  </si>
  <si>
    <t>09101SP040</t>
  </si>
  <si>
    <t>200204072200</t>
  </si>
  <si>
    <t>200204072300</t>
  </si>
  <si>
    <t>200204072400</t>
  </si>
  <si>
    <t>200204072500</t>
  </si>
  <si>
    <t>600104072200</t>
  </si>
  <si>
    <t>600104072300</t>
  </si>
  <si>
    <t>600104072400</t>
  </si>
  <si>
    <t>600104072500</t>
  </si>
  <si>
    <t>091F300000</t>
  </si>
  <si>
    <t>Основное мероприятие "Федеральный проект "Обеспечение устойчивого сокращения непригодного для поживания жилищного фонда"</t>
  </si>
  <si>
    <t>091F367483</t>
  </si>
  <si>
    <t>Обеспечение устойчивого сокращения непригодного для проживания жилого фонда</t>
  </si>
  <si>
    <t>Преселение граждан из аварийного жилищного фонда (федеральный бюджет)</t>
  </si>
  <si>
    <t>300302590000</t>
  </si>
  <si>
    <t>300302590100</t>
  </si>
  <si>
    <t>227-п - Преселение граждан из аварийного жилищного фонда (федеральные остатки 2019 года)</t>
  </si>
  <si>
    <t>091F367484</t>
  </si>
  <si>
    <t>Реализация мероприятий по обеспечению устойчивого сокращения непригодного для проживания жилого фонда</t>
  </si>
  <si>
    <t>Преселение граждан из аварийного жилищного фонда (краевой бюджет)</t>
  </si>
  <si>
    <t>200202005900</t>
  </si>
  <si>
    <t>0920000000</t>
  </si>
  <si>
    <t>Подпрограмма "Развитие коммунально-инженерной инфраструктуры"</t>
  </si>
  <si>
    <t>0920100000</t>
  </si>
  <si>
    <t>Основное мероприятие "Развитие и содержание систем водоснабжения и водоотведения"</t>
  </si>
  <si>
    <t>092012В100</t>
  </si>
  <si>
    <t>Ремонт водопроводных и канализационных сетей</t>
  </si>
  <si>
    <t>100101010035</t>
  </si>
  <si>
    <t>Резервный фонд на мероп.по предупрежд.и ликвид.ЧС (остатки 2019 года)</t>
  </si>
  <si>
    <t>100101010042</t>
  </si>
  <si>
    <t>Ремонт сетей водоснабжения д.Заполье</t>
  </si>
  <si>
    <t>092012В110</t>
  </si>
  <si>
    <t>Содержание водопроводных и канализационных сетей</t>
  </si>
  <si>
    <t>100101010040</t>
  </si>
  <si>
    <t>Приобретение канализационных насосов в с.Шерья</t>
  </si>
  <si>
    <t>092012В130</t>
  </si>
  <si>
    <t>Разработка ЗСО</t>
  </si>
  <si>
    <t>092012В220</t>
  </si>
  <si>
    <t>Приобретение для муниципальных нужд объектов недвижимости с условием о залоге</t>
  </si>
  <si>
    <t>092012В310</t>
  </si>
  <si>
    <t>Восстановление бетонного ограждения территории скважины и водонапорных башен с.Сергино</t>
  </si>
  <si>
    <t>092012В330</t>
  </si>
  <si>
    <t>Ремонт (замена) водопровода по ул. Торговая от ул. Свердлова, 35 до ул. Д.Бедного, д.38</t>
  </si>
  <si>
    <t>092012В360</t>
  </si>
  <si>
    <t>Разработка схем под водопроводом в с.Мокино</t>
  </si>
  <si>
    <t>092012В370</t>
  </si>
  <si>
    <t>Ремонт водопровода с. Сергино</t>
  </si>
  <si>
    <t>092012В390</t>
  </si>
  <si>
    <t>Работы по устранению замечаний инспекции строительного надзора</t>
  </si>
  <si>
    <t>092012В410</t>
  </si>
  <si>
    <t>Прочие работы в области развития и содержания систем водоснабжения и водоотведения</t>
  </si>
  <si>
    <t>09201SP040</t>
  </si>
  <si>
    <t>200204072800</t>
  </si>
  <si>
    <t>09201SP060</t>
  </si>
  <si>
    <t>Оказание содействия органам местного самоуправления муниципальных образований Пермского края в решении вопросов местного значения, осуществляемых с участием средств самообложения граждан</t>
  </si>
  <si>
    <t>Самообложение граждан (краевые и местные остатки 2019 года)</t>
  </si>
  <si>
    <t>200204138100</t>
  </si>
  <si>
    <t>Самообложение граждан (местные остатки 2019 года)</t>
  </si>
  <si>
    <t>500104138100</t>
  </si>
  <si>
    <t>09201SP080</t>
  </si>
  <si>
    <t>200204060300</t>
  </si>
  <si>
    <t>200204060400</t>
  </si>
  <si>
    <t>100104060300</t>
  </si>
  <si>
    <t>100104060400</t>
  </si>
  <si>
    <t>500101060300</t>
  </si>
  <si>
    <t>500101060400</t>
  </si>
  <si>
    <t>09201SP180</t>
  </si>
  <si>
    <t>200204082900</t>
  </si>
  <si>
    <t>200204085100</t>
  </si>
  <si>
    <t>200204085200</t>
  </si>
  <si>
    <t>200204085300</t>
  </si>
  <si>
    <t>200204085400</t>
  </si>
  <si>
    <t>200204086800</t>
  </si>
  <si>
    <t>200204088700</t>
  </si>
  <si>
    <t>200204088800</t>
  </si>
  <si>
    <t>100104082900</t>
  </si>
  <si>
    <t>100104085100</t>
  </si>
  <si>
    <t>100104085200</t>
  </si>
  <si>
    <t>100104085300</t>
  </si>
  <si>
    <t>100104085400</t>
  </si>
  <si>
    <t>100104086800</t>
  </si>
  <si>
    <t>100104088700</t>
  </si>
  <si>
    <t>100104088800</t>
  </si>
  <si>
    <t>0920200000</t>
  </si>
  <si>
    <t>Основное мероприятие "Развитие и содержание систем теплоснабжения"</t>
  </si>
  <si>
    <t>092022В140</t>
  </si>
  <si>
    <t>Содержание тепловых сетей</t>
  </si>
  <si>
    <t>092022В260</t>
  </si>
  <si>
    <t>Доработка проектно-сметной документации и результатов инженерных изысканий на реконструкцию, строительство тепловых сетей левобережной части г.Нытва по результатам отрицательного заключения экспертизы</t>
  </si>
  <si>
    <t>092022В270</t>
  </si>
  <si>
    <t>Экспертиза проектно-сметной документации инвестиционного проекта "Реконструкция, строительство тепловых сетей левобережной части г.Нытва"</t>
  </si>
  <si>
    <t>092022В280</t>
  </si>
  <si>
    <t>Экспертиза достоверности сметной стоимости "Реконструкция, строительство тепловых сетей левобережной части г.Нытва"</t>
  </si>
  <si>
    <t>092022В320</t>
  </si>
  <si>
    <t>Реконструкция, строительство тепловых сетей левобережной части г.Нытва</t>
  </si>
  <si>
    <t>100101010054</t>
  </si>
  <si>
    <t>Расчет стоимости работ по строительству теплотрассы левобережной части г.Нытва</t>
  </si>
  <si>
    <t>092022В390</t>
  </si>
  <si>
    <t>Переустройство тепловой сети п. Новоильинский, ул. Ленина</t>
  </si>
  <si>
    <t>092022В400</t>
  </si>
  <si>
    <t>Субсидия на возмещение недополученных доходов муниципальным унитарным предприятиям в сфере коммунального хозяйства</t>
  </si>
  <si>
    <t>100101010070</t>
  </si>
  <si>
    <t>МУП «ЖКХ ст. Чайковская»</t>
  </si>
  <si>
    <t>100101010071</t>
  </si>
  <si>
    <t>МУП «Новоильинский коммунальный сервис»</t>
  </si>
  <si>
    <t>09202SP180</t>
  </si>
  <si>
    <t>200204085500</t>
  </si>
  <si>
    <t>200204085600</t>
  </si>
  <si>
    <t>200204085700</t>
  </si>
  <si>
    <t>200204085800</t>
  </si>
  <si>
    <t>200204085900</t>
  </si>
  <si>
    <t>100104085500</t>
  </si>
  <si>
    <t>100104085600</t>
  </si>
  <si>
    <t>100104085700</t>
  </si>
  <si>
    <t>100104085800</t>
  </si>
  <si>
    <t>100104085900</t>
  </si>
  <si>
    <t>09202SЖ190</t>
  </si>
  <si>
    <t>200204050100</t>
  </si>
  <si>
    <t>Реконструкция, строительство тепловых сетей левобережной части г. Нытва</t>
  </si>
  <si>
    <t>100104050100</t>
  </si>
  <si>
    <t>09202SЖ520</t>
  </si>
  <si>
    <t>Улучшение качества систем теплоснабжения на территории муниципальных образований Пермского края</t>
  </si>
  <si>
    <t>200204020100</t>
  </si>
  <si>
    <t>200204020200</t>
  </si>
  <si>
    <t>200204020300</t>
  </si>
  <si>
    <t>200204020400</t>
  </si>
  <si>
    <t>200204020500</t>
  </si>
  <si>
    <t>200204020700</t>
  </si>
  <si>
    <t>200204021300</t>
  </si>
  <si>
    <t>200204021400</t>
  </si>
  <si>
    <t>100104020700</t>
  </si>
  <si>
    <t>100104021300</t>
  </si>
  <si>
    <t>100104021400</t>
  </si>
  <si>
    <t>600104020100</t>
  </si>
  <si>
    <t>600104020200</t>
  </si>
  <si>
    <t>600104020300</t>
  </si>
  <si>
    <t>600104020400</t>
  </si>
  <si>
    <t>600104020500</t>
  </si>
  <si>
    <t>0920300000</t>
  </si>
  <si>
    <t>Основное мероприятие "Развитие и содержание газопроводов"</t>
  </si>
  <si>
    <t>092032В160</t>
  </si>
  <si>
    <t>Содержание и ремонт газовых сетей</t>
  </si>
  <si>
    <t>092032В240</t>
  </si>
  <si>
    <t>Разработка проектно-сметной документации на "Строительство распределительных сетей газопроводов для газоснабжения жилых домов в г.Нытва "трасса Н 27-ГРПШ 17 ул. Чехова"</t>
  </si>
  <si>
    <t>092032В250</t>
  </si>
  <si>
    <t>Разработка проектно-сметной документации на "Строительство распределительных сетей газопроводов для газоснабжения жилых домов в г.Нытва " (V пусковой комплекс)</t>
  </si>
  <si>
    <t>092032В290</t>
  </si>
  <si>
    <t>Установка газовых котлов наружного исполнения для теплоснабжения дома досуга д.Шумиха Нытвенского района Пермского края</t>
  </si>
  <si>
    <t>092032В300</t>
  </si>
  <si>
    <t>Строительство модульной газовой котельной п.Новоильинский</t>
  </si>
  <si>
    <t>09203SЖ330</t>
  </si>
  <si>
    <t>Проведение проектных работ и строительство распределительных газопроводов на территории муниципальных образований Пермского края</t>
  </si>
  <si>
    <t>200204160100</t>
  </si>
  <si>
    <t>600104160100</t>
  </si>
  <si>
    <t>0920400000</t>
  </si>
  <si>
    <t>Основное мероприятие "Приобретение коммунальной техники"</t>
  </si>
  <si>
    <t>092042В400</t>
  </si>
  <si>
    <t>Проведение экспертизы при покупки коммунальной техники</t>
  </si>
  <si>
    <t>500101000100</t>
  </si>
  <si>
    <t>09204SP180</t>
  </si>
  <si>
    <t>200204083600</t>
  </si>
  <si>
    <t>200204083800</t>
  </si>
  <si>
    <t>200204086700</t>
  </si>
  <si>
    <t>100104086700</t>
  </si>
  <si>
    <t>500104083600</t>
  </si>
  <si>
    <t>500104083800</t>
  </si>
  <si>
    <t>0920500000</t>
  </si>
  <si>
    <t>Основное мероприятие "Развитие инженерных сетей Нытвенского городского округа"</t>
  </si>
  <si>
    <t>092052В360</t>
  </si>
  <si>
    <t>Инвентаризация инженерных сетей</t>
  </si>
  <si>
    <t>0930000000</t>
  </si>
  <si>
    <t>Подпрограмма "Развитие транспортной инфраструктуры"</t>
  </si>
  <si>
    <t>0930100000</t>
  </si>
  <si>
    <t>Основное мероприятие "Обновление автопарка"</t>
  </si>
  <si>
    <t>093012T270</t>
  </si>
  <si>
    <t>Приобретение подвижного состава (автобусов) для регулярных перевозок пассажиров автомобильным транспортом на муниципальных маршрутах Пермского края</t>
  </si>
  <si>
    <t>200202006200</t>
  </si>
  <si>
    <t>093012В200</t>
  </si>
  <si>
    <t>Приобретение автобуса</t>
  </si>
  <si>
    <t>093012В230</t>
  </si>
  <si>
    <t>Разработка программы комплексного развития транспортной инфраструктуры городского округа</t>
  </si>
  <si>
    <t>093012В370</t>
  </si>
  <si>
    <t>Приобретение системы "Говорящий город"</t>
  </si>
  <si>
    <t>093012В380</t>
  </si>
  <si>
    <t>Монтаж рекламного изображения на автобусах</t>
  </si>
  <si>
    <t>0930200000</t>
  </si>
  <si>
    <t>Основное мероприятие "Организация транспортного обслуживания населения"</t>
  </si>
  <si>
    <t>093022T060</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</si>
  <si>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</si>
  <si>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200203000099</t>
  </si>
  <si>
    <t>Мероприятия финансируемые за счет средств краевого бюджета</t>
  </si>
  <si>
    <t>093022С420</t>
  </si>
  <si>
    <t>Возмещение затрат, связанных с организацией перевозки отдельных категорий граждан с использованием региональных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</si>
  <si>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Иные МБТ на возмещение недополученных доходов от перевозки отдельных категорий граждан с использованием СПД (кр.б-т)</t>
  </si>
  <si>
    <t>200202005000</t>
  </si>
  <si>
    <t>Иные МБТ на возмещение недополученных доходов от перевозки отдельных категорий граждан с использовнием СПД (фед.б-т)</t>
  </si>
  <si>
    <t>200202005100</t>
  </si>
  <si>
    <t>847</t>
  </si>
  <si>
    <t>848</t>
  </si>
  <si>
    <t>0940000000</t>
  </si>
  <si>
    <t>0940100000</t>
  </si>
  <si>
    <t>0940100090</t>
  </si>
  <si>
    <t>511</t>
  </si>
  <si>
    <t>Управление ЖКХ района</t>
  </si>
  <si>
    <t>094012П040</t>
  </si>
  <si>
    <t>Составление протоколов об административных правонарушениях</t>
  </si>
  <si>
    <t>100</t>
  </si>
  <si>
    <t>Субвенция по сост.протоколов об адм.правонар-ях</t>
  </si>
  <si>
    <t>1000000000</t>
  </si>
  <si>
    <t>Муниципальная программа "Совершенствование муниципального управления Нытвенского городского округа"</t>
  </si>
  <si>
    <t>1010000000</t>
  </si>
  <si>
    <t>Подпрограмма "Повышение квалификации муниципальных служащих, выборных должностных лиц органов местного самоуправления"</t>
  </si>
  <si>
    <t>1010100000</t>
  </si>
  <si>
    <t>Основное мероприятие "Организация условий для повышения квалификационного уровня муниципальных служащих и выборных должностных лиц"</t>
  </si>
  <si>
    <t>101012М010</t>
  </si>
  <si>
    <t>Курсы повышения квалификации</t>
  </si>
  <si>
    <t>101012М020</t>
  </si>
  <si>
    <t>Участие в образовательных семинарах, в форума</t>
  </si>
  <si>
    <t>1010200000</t>
  </si>
  <si>
    <t>Основное мероприятие "Организация условий для повышения профессионального уровня муниципальных служащих, выборных должностных лиц"</t>
  </si>
  <si>
    <t>101022М030</t>
  </si>
  <si>
    <t>Мероприятие "Профессиональная переподготовка"</t>
  </si>
  <si>
    <t>1020000000</t>
  </si>
  <si>
    <t>Подпрограмма "Развитие территориального общественного самоуправления в Нытвенском городском округе"</t>
  </si>
  <si>
    <t>1020100000</t>
  </si>
  <si>
    <t>Основное мероприятие "Организация условий для развития территориального общественного самоуправления в Нытвенском городском округе"</t>
  </si>
  <si>
    <t>102012М040</t>
  </si>
  <si>
    <t>Оказание финансовой поддержки территориальным общественным самоуправлениям, советам</t>
  </si>
  <si>
    <t>102012М050</t>
  </si>
  <si>
    <t>Участие в форумах, семинарах</t>
  </si>
  <si>
    <t>1100000000</t>
  </si>
  <si>
    <t>Муниципальная программа "Экономическое развитие Нытвенского городского округа"</t>
  </si>
  <si>
    <t>1110000000</t>
  </si>
  <si>
    <t>Подпрограмма "Формирование благоприятной среды и привлечение инвестиций"</t>
  </si>
  <si>
    <t>1110100000</t>
  </si>
  <si>
    <t>Основное мероприятие "Обеспечение информирования о ТОСЭР "Нытва"</t>
  </si>
  <si>
    <t>111012Л010</t>
  </si>
  <si>
    <t>Участие руководителей в выездных совещаниях, семинарах, круглых столах</t>
  </si>
  <si>
    <t>111012Л020</t>
  </si>
  <si>
    <t>Размещение информации в СМИ и на официальном сайте ТОСЭР "Нытва"</t>
  </si>
  <si>
    <t>111012Л030</t>
  </si>
  <si>
    <t>Обеспечение информационной печатной и рекламной продукцией</t>
  </si>
  <si>
    <t>100101010061</t>
  </si>
  <si>
    <t>1110200000</t>
  </si>
  <si>
    <t>Основное мероприятие "Формирование земельных участков для реализации инвестиционных проектов"</t>
  </si>
  <si>
    <t>111022Л040</t>
  </si>
  <si>
    <t>Межевание земельных участков для реализации инвестиционных проектов</t>
  </si>
  <si>
    <t>1130000000</t>
  </si>
  <si>
    <t>Подпрограмма "Развитие потребительского рынка"</t>
  </si>
  <si>
    <t>1130100000</t>
  </si>
  <si>
    <t>Основное мероприятие "Развитие сферы потребительского рынка по доставке социально-значимых товаров и оказанию услуг мобильной торговли в отдаленных и малонаселенных пунктах Нытвенского городского округа"</t>
  </si>
  <si>
    <t>113012Л140</t>
  </si>
  <si>
    <t>Предоставление субсидий на возмещение части затрат субъектам МСП, занимающимся доставкой товаров в отдаленные и малонаселенные сельские пункты</t>
  </si>
  <si>
    <t>1200000000</t>
  </si>
  <si>
    <t>Муниципальная программа "Управление земельными ресурсами, муниципальным имуществом и градостроительная деятельность Нытвенского городского округа"</t>
  </si>
  <si>
    <t>1210000000</t>
  </si>
  <si>
    <t>Подпрограмма "Управление земельными ресурсами Нытвенского городского округа "</t>
  </si>
  <si>
    <t>121012Г030</t>
  </si>
  <si>
    <t>Проведение контрольных мероприятий соблюдения земельного законодательства в рамках муниципального земельного контроля</t>
  </si>
  <si>
    <t>12101L5110</t>
  </si>
  <si>
    <t>Проведение комплексных кадастровых работ</t>
  </si>
  <si>
    <t>12101SЦ140</t>
  </si>
  <si>
    <t>Разработка проектов межевания территории и проведение комплексных кадастровых работ</t>
  </si>
  <si>
    <t>121022Г050</t>
  </si>
  <si>
    <t>Проведение землеустроительных и кадастровых работ</t>
  </si>
  <si>
    <t>121032Г060</t>
  </si>
  <si>
    <t>Проведение землеустроительных и кадастровых работ на земельных участках для предоставления многодетным семьям</t>
  </si>
  <si>
    <t>1220000000</t>
  </si>
  <si>
    <t>Подпрограмма "Управление муниципальным имуществом Нытвенского городского округа"</t>
  </si>
  <si>
    <t>122012Г080</t>
  </si>
  <si>
    <t>Оценка рыночной стоимости муниципального имущества для целей реализации (или списания с баланса)</t>
  </si>
  <si>
    <t>122012Г090</t>
  </si>
  <si>
    <t>Оценка рыночной стоимости права на заключение договора аренды имущества (договора на установку и эксплуатацию рекламной конструкции), а также определение размера годовой арендной платы по договорам аренды имущества (договорам на установку и эксплуатацию рекламной конструкции)</t>
  </si>
  <si>
    <t>122012Г100</t>
  </si>
  <si>
    <t>Паспортизация муниципального имущества</t>
  </si>
  <si>
    <t>122012Г110</t>
  </si>
  <si>
    <t>Подготовка актов обследования для снятия объектов недвижимости с государственного кадастрового учета</t>
  </si>
  <si>
    <t>122012Г120</t>
  </si>
  <si>
    <t>Кадастровые работы по объектам недвижимости</t>
  </si>
  <si>
    <t>122032Г150</t>
  </si>
  <si>
    <t>Оплата взносов за капитальный ремонт общего имущества в многоквартирном доме помещений, находящихся в собственности Нытвенского городского округа</t>
  </si>
  <si>
    <t>122032Г160</t>
  </si>
  <si>
    <t>Содержание объектов имущества казны Нытвенского городского округа</t>
  </si>
  <si>
    <t>122042Ж470</t>
  </si>
  <si>
    <t>Переселение граждан из жилых помещений, предоставленных по договорам найма специализированных жилых помещений</t>
  </si>
  <si>
    <t>122042С070</t>
  </si>
  <si>
    <t>Содержание жилых помещений специализированного жилищного фонда для детей-сирот, детей, оставшихся без попечения родителей, лиц из их числа</t>
  </si>
  <si>
    <t>122042С080</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</si>
  <si>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</si>
  <si>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1230000000</t>
  </si>
  <si>
    <t>Подпрограмма "Градостроительная деятельность Нытвенского городского округа"</t>
  </si>
  <si>
    <t>123012Г170</t>
  </si>
  <si>
    <t>Разработка местных нормативов градостроительного проектирования Нытвенского городского округа</t>
  </si>
  <si>
    <t>123012Г180</t>
  </si>
  <si>
    <t>Разработка схем красных линий населенных пунктов</t>
  </si>
  <si>
    <t>123012Г200</t>
  </si>
  <si>
    <t>Разработка проектов планировки и проектов межевания территории Нытвенского городского округа</t>
  </si>
  <si>
    <t>123022Г210</t>
  </si>
  <si>
    <t>Внесение изменений в схемы размещения рекламных конструкций и нестационарных торговых объектов</t>
  </si>
  <si>
    <t>1240000000</t>
  </si>
  <si>
    <t>1240100090</t>
  </si>
  <si>
    <t>1300000000</t>
  </si>
  <si>
    <t>Муниципальная программа "Комплексное развитие территорий Нытвенского городского округа"</t>
  </si>
  <si>
    <t>1310000000</t>
  </si>
  <si>
    <t>Подпрограмма "Строительство и приобретение жилья"</t>
  </si>
  <si>
    <t>1310100000</t>
  </si>
  <si>
    <t>Основное мероприятие "Создание условий для обеспечения доступным и комфортным жильем сельского населения"</t>
  </si>
  <si>
    <t>13101L5761</t>
  </si>
  <si>
    <t>Реализация мероприятий направленных на комплексное развитие сельских территорий (Улучшение жилищных условий граждан проживающих в сельской местности)</t>
  </si>
  <si>
    <t>1064-п Комплексное развитие сельских территорий (краевой бюджет)</t>
  </si>
  <si>
    <t>200204030100</t>
  </si>
  <si>
    <t>1064-п -"Комплексное развитие сельских территорий" (федеральный бюджет)</t>
  </si>
  <si>
    <t>300304030000</t>
  </si>
  <si>
    <t>- 1064-п -"Комплексное развитие сельских территорий" (местный бюджет)</t>
  </si>
  <si>
    <t>100104030000</t>
  </si>
  <si>
    <t>1320000000</t>
  </si>
  <si>
    <t>Подпрограмма "Развитие инфраструктуры и благоустройство сельских территорий НГО"</t>
  </si>
  <si>
    <t>1320100000</t>
  </si>
  <si>
    <t>Основное мероприятие "Благоустройство сельских территорий"</t>
  </si>
  <si>
    <t>132012У010</t>
  </si>
  <si>
    <t>Разработка схем, дизайн-проектов для объектов</t>
  </si>
  <si>
    <t>132012У020</t>
  </si>
  <si>
    <t>Лабораторные исследования по благоустройству территорий</t>
  </si>
  <si>
    <t>13201L5765</t>
  </si>
  <si>
    <t>Реализация мероприятий направленных на комплексное развитие сельских территорий (Благоустройство сельских территорий)</t>
  </si>
  <si>
    <t>200204030201</t>
  </si>
  <si>
    <t>200204030202</t>
  </si>
  <si>
    <t>200204030203</t>
  </si>
  <si>
    <t>200204030204</t>
  </si>
  <si>
    <t>200204030205</t>
  </si>
  <si>
    <t>200204030206</t>
  </si>
  <si>
    <t>200204030207</t>
  </si>
  <si>
    <t>200204030208</t>
  </si>
  <si>
    <t>200204030209</t>
  </si>
  <si>
    <t>200204030210</t>
  </si>
  <si>
    <t>200204030212</t>
  </si>
  <si>
    <t>200204030213</t>
  </si>
  <si>
    <t>200204030214</t>
  </si>
  <si>
    <t>200204030215</t>
  </si>
  <si>
    <t>300304030201</t>
  </si>
  <si>
    <t>300304030202</t>
  </si>
  <si>
    <t>300304030203</t>
  </si>
  <si>
    <t>300304030204</t>
  </si>
  <si>
    <t>300304030205</t>
  </si>
  <si>
    <t>300304030206</t>
  </si>
  <si>
    <t>300304030207</t>
  </si>
  <si>
    <t>300304030208</t>
  </si>
  <si>
    <t>300304030209</t>
  </si>
  <si>
    <t>300304030210</t>
  </si>
  <si>
    <t>300304030212</t>
  </si>
  <si>
    <t>300304030213</t>
  </si>
  <si>
    <t>300304030214</t>
  </si>
  <si>
    <t>300304030215</t>
  </si>
  <si>
    <t>100104030201</t>
  </si>
  <si>
    <t>100104030202</t>
  </si>
  <si>
    <t>100104030203</t>
  </si>
  <si>
    <t>100104030204</t>
  </si>
  <si>
    <t>100104030205</t>
  </si>
  <si>
    <t>100104030206</t>
  </si>
  <si>
    <t>100104030207</t>
  </si>
  <si>
    <t>100104030208</t>
  </si>
  <si>
    <t>100104030209</t>
  </si>
  <si>
    <t>100104030210</t>
  </si>
  <si>
    <t>100104030212</t>
  </si>
  <si>
    <t>100104030213</t>
  </si>
  <si>
    <t>100104030214</t>
  </si>
  <si>
    <t>100104030215</t>
  </si>
  <si>
    <t>500104030201</t>
  </si>
  <si>
    <t>500104030202</t>
  </si>
  <si>
    <t>500104030203</t>
  </si>
  <si>
    <t>500104030204</t>
  </si>
  <si>
    <t>500104030205</t>
  </si>
  <si>
    <t>500104030206</t>
  </si>
  <si>
    <t>500104030207</t>
  </si>
  <si>
    <t>500104030208</t>
  </si>
  <si>
    <t>500104030209</t>
  </si>
  <si>
    <t>500104030210</t>
  </si>
  <si>
    <t>500104030212</t>
  </si>
  <si>
    <t>500104030213</t>
  </si>
  <si>
    <t>500104030214</t>
  </si>
  <si>
    <t>500104030215</t>
  </si>
  <si>
    <t>9000000000</t>
  </si>
  <si>
    <t>Непрограммные мероприятия</t>
  </si>
  <si>
    <t>9100000000</t>
  </si>
  <si>
    <t>Обеспечение деятельности органов местного самоуправления Нытвенского городского округа</t>
  </si>
  <si>
    <t>9100000020</t>
  </si>
  <si>
    <t>Глава городского округа - глава администрации</t>
  </si>
  <si>
    <t>9100000040</t>
  </si>
  <si>
    <t>Руководитель Контрольно-счетной палаты</t>
  </si>
  <si>
    <t>9100000070</t>
  </si>
  <si>
    <t>Депутаты представительного органа</t>
  </si>
  <si>
    <t>9100000090</t>
  </si>
  <si>
    <t>9200000000</t>
  </si>
  <si>
    <t>Мероприятия, осуществляемые органами местного самоуправления Нытвенского городского округа, в рамках непрограммных направлений расходов</t>
  </si>
  <si>
    <t>920002Ш010</t>
  </si>
  <si>
    <t>Резервный фонд администрации городского округа</t>
  </si>
  <si>
    <t>920002Ш020</t>
  </si>
  <si>
    <t>920002Ш030</t>
  </si>
  <si>
    <t>Мероприятия по обеспечению проведения выборов</t>
  </si>
  <si>
    <t>920002Ш040</t>
  </si>
  <si>
    <t>Исполнение решений судов, вступивших в законную силу и возмещение государственной пошлины</t>
  </si>
  <si>
    <t>920002Ш050</t>
  </si>
  <si>
    <t>Оказание информационных услуг телерадиокомпаниями</t>
  </si>
  <si>
    <t>920002Ш060</t>
  </si>
  <si>
    <t>Информирование населения через средства массовой информации</t>
  </si>
  <si>
    <t>920002Ш070</t>
  </si>
  <si>
    <t>Внесение добровольных имущественных взносов</t>
  </si>
  <si>
    <t>9200070010</t>
  </si>
  <si>
    <t>Пенсии за выслугу лет лицам, замещавшим выборные муниципальные должности и замещавшим муниципальные должности</t>
  </si>
  <si>
    <t>92000SС240</t>
  </si>
  <si>
    <t>Обеспечение работников учреждений бюджетной сферы Пермского края путевками на санаторно-курортное лечение и оздоровление</t>
  </si>
  <si>
    <t>802</t>
  </si>
  <si>
    <t>Субсидия на сан.кур.лечение работников бюдж.сферы (местный бюджет)</t>
  </si>
  <si>
    <t>9300000000</t>
  </si>
  <si>
    <t>Осуществление органами местного самоуправления Нытвенского городского округа полномочий за счет субсидий, субвенций, иных межбюджетных трансфертов</t>
  </si>
  <si>
    <t>930002P110</t>
  </si>
  <si>
    <t>Конкурс муниципальных районов, городских и муниципальных округов Пермского края по достижению наиболее результативных значений показателей управленческой деятельности</t>
  </si>
  <si>
    <t>153</t>
  </si>
  <si>
    <t>Иные МБТ на конкурс глав</t>
  </si>
  <si>
    <t>930002К080</t>
  </si>
  <si>
    <t>Обеспечение хранения, комплектования, учета и использования документов государственной части документов Архивного фонда Пермского края</t>
  </si>
  <si>
    <t>102</t>
  </si>
  <si>
    <t>Субвенция по обес.сох.Архивного фонда</t>
  </si>
  <si>
    <t>930002П060</t>
  </si>
  <si>
    <t>Осуществление полномочий по созданию и организации деятельности административных комиссий</t>
  </si>
  <si>
    <t>103</t>
  </si>
  <si>
    <t>Субвенция по созд. и орг-ции деят. администр. комиссий</t>
  </si>
  <si>
    <t>930002С050</t>
  </si>
  <si>
    <t>Образование комиссий по делам несовершеннолетних и защите их прав и организация их деятельности</t>
  </si>
  <si>
    <t>101</t>
  </si>
  <si>
    <t>Субвенция на обес.прав несовершеннол</t>
  </si>
  <si>
    <t>930002С090</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</si>
  <si>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</si>
  <si>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114</t>
  </si>
  <si>
    <t>Субвенция на администрирование по обеспечению жильем детей -сирот</t>
  </si>
  <si>
    <t>930002С250</t>
  </si>
  <si>
    <t>Осуществление государственных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</si>
  <si>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104</t>
  </si>
  <si>
    <t>Субвенция по учету граждан имеющих право на получение жил.субсидий в связи с переселением из районов Крайнего Севера</t>
  </si>
  <si>
    <t>930002У110</t>
  </si>
  <si>
    <t>Администрирование отдельных государственных полномочий по поддержке сельскохозяйственного производства</t>
  </si>
  <si>
    <t>109</t>
  </si>
  <si>
    <t>Субвенция на администрирование отдела сельского хозяйства</t>
  </si>
  <si>
    <t>9300051200</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</si>
  <si>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</si>
  <si>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108</t>
  </si>
  <si>
    <t>Субвенция на составление списков кандидатов в присяжные заседатели (фед.б-т)</t>
  </si>
  <si>
    <t>9300051350</t>
  </si>
  <si>
    <t>Обеспечение жильем отдельных категорий граждан, установленных Федеральным законом от 12 января 1995 г. № 5-ФЗ "О ветеранах"</t>
  </si>
  <si>
    <t>127</t>
  </si>
  <si>
    <t>Субвенция на Обеспечение жильем отдельных категорий граждан (от 12.01.95 № 5-ФЗ "О ветеранах" и от 24.11.95 №181-ФЗ "О социальной защите инвалидов"</t>
  </si>
  <si>
    <t>930005549F</t>
  </si>
  <si>
    <t>Поощрение за достижение показателей деятельности управленческих команд</t>
  </si>
  <si>
    <t>154</t>
  </si>
  <si>
    <t>Дотация на поощрение за достижение показателей деятельности управленческих команд</t>
  </si>
  <si>
    <t>9300058790</t>
  </si>
  <si>
    <t>Выплата стимулирующего характера за особые условия труда и дополнительную нагрузку работникам органов записи актов гражданского состояния,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t>
  </si>
  <si>
    <t>155</t>
  </si>
  <si>
    <t>9300059300</t>
  </si>
  <si>
    <t>Государственная регистрация актов гражданского состояния</t>
  </si>
  <si>
    <t>106</t>
  </si>
  <si>
    <t>Субвенция на гоcударственную регистрацию актов гражд.состояния (ЗАГС) фед.б-т</t>
  </si>
  <si>
    <t>93000SP040</t>
  </si>
  <si>
    <t>93000SP180</t>
  </si>
  <si>
    <t>93000SС240</t>
  </si>
  <si>
    <t>702</t>
  </si>
  <si>
    <t>Субсидия на сан.кур.лечение работников бюдж.сферы (кр.б-т)</t>
  </si>
  <si>
    <t>9400000000</t>
  </si>
  <si>
    <t>Обеспечение деятельности казенных учреждений Нытвенского городского округа</t>
  </si>
  <si>
    <t>9400000110</t>
  </si>
  <si>
    <t>Дата печати 24.02.2021 (17:17:32)</t>
  </si>
  <si>
    <t>откл.</t>
  </si>
  <si>
    <t>% исп.</t>
  </si>
  <si>
    <t>ИТОГО ПО МП</t>
  </si>
  <si>
    <t>Итого по непрограммным мероприятиям</t>
  </si>
  <si>
    <t xml:space="preserve">Контроль итого </t>
  </si>
  <si>
    <t>Наименование расходов, источник  финансирования</t>
  </si>
  <si>
    <t>Утверждено с учетом изменений</t>
  </si>
  <si>
    <t>Исполнено</t>
  </si>
  <si>
    <t>% исполнения</t>
  </si>
  <si>
    <t>Отклонение</t>
  </si>
  <si>
    <t>Примечание (направление расходов, причины не освоения)</t>
  </si>
  <si>
    <t>1</t>
  </si>
  <si>
    <t>2</t>
  </si>
  <si>
    <t>3</t>
  </si>
  <si>
    <t>4</t>
  </si>
  <si>
    <t>5</t>
  </si>
  <si>
    <t>6</t>
  </si>
  <si>
    <t>9</t>
  </si>
  <si>
    <t>8=6-5</t>
  </si>
  <si>
    <t>7=6/5*100</t>
  </si>
  <si>
    <t>Приложение 3</t>
  </si>
  <si>
    <t>Анализ исполнения расходов по Муниципальной программе "Развитие физической культуры, спорта и формирование здорового образа жизни в Нытвенском городском округе " за 2020 год</t>
  </si>
  <si>
    <t>Приложение 4</t>
  </si>
  <si>
    <t>Анализ исполнения расходов по Муниципальной программе "Обеспечение безопасности жизнедеятельности населения Нытвенского городского округа " за 2020 год</t>
  </si>
  <si>
    <t>Приложение 5</t>
  </si>
  <si>
    <t>Анализ исполнения расходов по Муниципальной программе "Развитие сельского хозяйства в Нытвенском городском округе " за 2020 год</t>
  </si>
  <si>
    <t>Приложение 6</t>
  </si>
  <si>
    <t>Приложение 7</t>
  </si>
  <si>
    <t>Анализ исполнения расходов по Муниципальной программе "Развитие дорожной инфраструктуры Нытвенского городского округа " за 2020 год</t>
  </si>
  <si>
    <t>Анализ исполнения расходов по Муниципальной программе "Благоустройство территории Нытвенского городского округа" за 2020 год</t>
  </si>
  <si>
    <t>Приложение 8</t>
  </si>
  <si>
    <t>Анализ исполнения расходов по Муниципальной программе "Развитие жилищно-коммунального хозяйства Нытвенского городского округа" за 2020 год</t>
  </si>
  <si>
    <t>Приложение 9</t>
  </si>
  <si>
    <t>Анализ исполнения расходов по Муниципальной программе "Совершенствование муниципального управления Нытвенского городского округа" за 2020 год</t>
  </si>
  <si>
    <t>Приложение 11</t>
  </si>
  <si>
    <t>Анализ исполнения расходов по Муниципальной программе "Экономическое развитие Нытвенского городского округа" за 2020 год</t>
  </si>
  <si>
    <t>Приложение 10</t>
  </si>
  <si>
    <t>Анализ исполнения расходов по Муниципальной программе "Комплексное развитие территорий Нытвенского городского округа" за 2020 год</t>
  </si>
  <si>
    <t>Приложение 13</t>
  </si>
  <si>
    <t>Анализ исполнения расходов по непрограммным мероприятиям за 2020 год</t>
  </si>
  <si>
    <t>Приложение 14</t>
  </si>
  <si>
    <t>Наименование расходов, источник финансирования</t>
  </si>
  <si>
    <t>7</t>
  </si>
  <si>
    <t>8</t>
  </si>
  <si>
    <t>Оплата информационной печатной продукии: карт-схем Пермского края и моногорорда Нытва в границах ТОСЭР "Нытва</t>
  </si>
  <si>
    <t>тыс.руб.</t>
  </si>
  <si>
    <t>Всего расходов</t>
  </si>
  <si>
    <t>Экономия закупочных процедур</t>
  </si>
  <si>
    <t xml:space="preserve">1248,6 остаток по действующим контракам, 738,1 увеличены ассигнования в конце декабря 2020г </t>
  </si>
  <si>
    <t>Оплата согласно фактическому потреблению</t>
  </si>
  <si>
    <t>Ценовые предложения от подрядных организаций, больше чем сумма выделеных ассигнований. Перенесено на 2021г.</t>
  </si>
  <si>
    <t>Ассигнования в размере 3000,0 выделены в конце декабря 2020 г., за счет перевыполнения доходов дорожного фонда. Релизация в 2021 г.</t>
  </si>
  <si>
    <t>710 краевой бюджет</t>
  </si>
  <si>
    <t>810 местный бюджет</t>
  </si>
  <si>
    <t>713 краевой бюджет</t>
  </si>
  <si>
    <t>813 местный бюджет</t>
  </si>
  <si>
    <t>714 краевой бюджет</t>
  </si>
  <si>
    <t>814 местный бюджет</t>
  </si>
  <si>
    <t>715 краевой бюджет</t>
  </si>
  <si>
    <t>Расторжение контракта с подрядной организацией, из-за невозможности выполнить работы по дороге "Григорьевское-Покровское"</t>
  </si>
  <si>
    <t>815 местный бюджет</t>
  </si>
  <si>
    <t xml:space="preserve">срыв сроков выполнения работ подрядной организцией (ИП Ласыгин по разработке ПСД) </t>
  </si>
  <si>
    <t>716 краевой бюджет</t>
  </si>
  <si>
    <t>срыв сроков выполнения работ подрядной организцией ООО Евродорстрой по реконструкции а/д "Григорьевское-Постаноги"</t>
  </si>
  <si>
    <t>716 федеральный бюджет</t>
  </si>
  <si>
    <t>816 местный бюджет</t>
  </si>
  <si>
    <t>краевой бюджет</t>
  </si>
  <si>
    <t>федеральный бюджет</t>
  </si>
  <si>
    <t xml:space="preserve">Субвенция на "Развитие малых форм хозяйствования" </t>
  </si>
  <si>
    <t>местный бюджет</t>
  </si>
  <si>
    <t xml:space="preserve">Реализация мероприятий по предотвращению распространения и уничтожению борщевика Сосновского </t>
  </si>
  <si>
    <t>821 - внебюджетные</t>
  </si>
  <si>
    <t>821 - местные</t>
  </si>
  <si>
    <t>722 - федеральные</t>
  </si>
  <si>
    <t>1064-п Комплексное развитие сельских территорий     Ремонтно-восстановительные работы улично-дорожной сети по ул. Осипенко с.Григорьевское</t>
  </si>
  <si>
    <t>721 -краевые</t>
  </si>
  <si>
    <t>1064-п Комплексное развитие сельских территорий       Ремонтно-восстановительные работы улично-дорожной сети по ул. Матросова с.Григорьевское</t>
  </si>
  <si>
    <t>1064-п Комплексное развитие сельских территорий              Ремонт тротуара с. Шерья, ул. Школьная</t>
  </si>
  <si>
    <t>Уменьшение объема работ. Экономия при выполнении работ.</t>
  </si>
  <si>
    <t>1064-п Комплексное развитие сельских территорий      Обустройство площадок ТКО в пос. Новоильинский</t>
  </si>
  <si>
    <t>1064-п Комплексное развитие сельских территорий                   Ремонт пешеходной тропинки с мостиком через р.Сюзьва в д.Фиминята с.Григорьевское</t>
  </si>
  <si>
    <t>1064-п Комплексное развитие сельских территорий      Ремонтно-восстановительные работы улично-дорожной сети в д.Сукманы</t>
  </si>
  <si>
    <t>1064-п Комплексное развитие сельских территорий      Устройство уличного освещения ст.Чайковская</t>
  </si>
  <si>
    <t>1064-п Комплексное развитие сельских территорий      Обустройство площадок накопления твердых коммунальных отходов в с.Шерья, д.Шумиха</t>
  </si>
  <si>
    <t>1064-п Комплексное развитие сельских территорий         Территория детства д.Груни, д. Н.Гаревая, с. Чекмени</t>
  </si>
  <si>
    <t>1064-п Комплексное развитие сельских территорий         Устройство спортивной и детской игровой площадки с.Шерья</t>
  </si>
  <si>
    <t>1064-п Комплексное развитие сельских территорий          Устройство уличного освещения д.Удалы</t>
  </si>
  <si>
    <t>1064-п Комплексное развитие сельских территорий               Монтаж уличного освещения д. Заполье</t>
  </si>
  <si>
    <t>1064-п Комплексное развитие сельских территорий          Устройство универсальной спортивной площадки д. Заполье</t>
  </si>
  <si>
    <t>Стоимость работ скорректирована. Экономия при выполнении работ.</t>
  </si>
  <si>
    <t>1064-п Комплексное развитие сельских территорий                                                     Устройство спортивной и детской игровой площадки с.Григорьевское</t>
  </si>
  <si>
    <t>(краевой бюджет)</t>
  </si>
  <si>
    <t>721 - краевые</t>
  </si>
  <si>
    <t>1064-п Комплексное развитие сельских территорий       Предоставление субсидий на улучшение жилищных условий граждан проживающих в сельской местности</t>
  </si>
  <si>
    <t>отклонение</t>
  </si>
  <si>
    <t xml:space="preserve">% исполнения </t>
  </si>
  <si>
    <t>Экономия при проведении конкурсных процедур</t>
  </si>
  <si>
    <t>ООО "Антей" не выставлены счета за декабрь</t>
  </si>
  <si>
    <t>710 - краевые</t>
  </si>
  <si>
    <t>206-п - Реализация инвестиционных проектов и приведение в нормативное состояние объектов общественной инфраструктуры муниципального значения" Приобретение жилого помещеня для предоставления по договору социального найма не менее 36,8 кв. метров</t>
  </si>
  <si>
    <t>810 - местные</t>
  </si>
  <si>
    <t>206-п - Реализация инвестиционных проектов и приведение в нормативное состояние объектов общественной инфраструктуры муниципального значения" Приобретение жилого помещеня для предоставления по договору социального найма не менее 18,9 кв. метров</t>
  </si>
  <si>
    <t>206-п - Реализация инвестиционных проектов и приведение в нормативное состояние объектов общественной инфраструктуры муниципального значения" Приобретение жилого помещеня для предоставления по договору социального найма не менее 42,9 кв. метров</t>
  </si>
  <si>
    <t>206-п - Реализация инвестиционных проектов и приведение в нормативное состояние объектов общественной инфраструктуры муниципального значения" Приобретение муниципального жилищного фонда для переселения граждан из аварийного жилищного фонда на территории Чайковского сельского поселения</t>
  </si>
  <si>
    <t>810 -местные</t>
  </si>
  <si>
    <t>731 - федеральный бюджет</t>
  </si>
  <si>
    <t>Переселение граждан из аварийного жилищного фонда (нац.проект)</t>
  </si>
  <si>
    <t>831 - федеральные остатки 2019 г.</t>
  </si>
  <si>
    <t>Законтрактовано в 2020, оплата в 2021 году</t>
  </si>
  <si>
    <t>895 - краевые остатки 2019</t>
  </si>
  <si>
    <t>206-п - Реализация инвестиционных проектов и приведение в нормативное состояние объектов общественной инфраструктуры муниципального значения" (краевые остатки 2019 года) Реконструкция наружных сетей водоснабжения в д.Н.Гаревая по ул.Весенняя, Мира,Молодежная, Осенняя,Центральная,Юбилейная 1 очередь</t>
  </si>
  <si>
    <t>846 - краевые остатки 2019</t>
  </si>
  <si>
    <t xml:space="preserve">Субсидия по самообложению граждан </t>
  </si>
  <si>
    <t>850 - местные остатки 2019</t>
  </si>
  <si>
    <t>733 - краевые</t>
  </si>
  <si>
    <t>6-п Реализация проектов инициативного бюджетирования                           Восстановление сети уличного водопровода Н.Гаревая</t>
  </si>
  <si>
    <t>833 - местные</t>
  </si>
  <si>
    <t xml:space="preserve">834, 835 - внебюджетные </t>
  </si>
  <si>
    <t>6-п Реализация проектов инициативного бюджетирования                                  Ремонт сети уличного водопровода ул. Володарского</t>
  </si>
  <si>
    <t>711 - краевые</t>
  </si>
  <si>
    <t>718-п - Реализация мероприятий в рамках муниципальных программ по развитию преобразованных муниципальных образований                                   Ремонт водопровода и пожарных гидрантов с.Шерья</t>
  </si>
  <si>
    <t>811 - местные</t>
  </si>
  <si>
    <t>718-п - Реализация мероприятий в рамках муниципальных программ по развитию преобразованных муниципальных образований                                       Ремонт водопроводных сетей п.Новоильинский (ул. Ленина от дома №55 до дома №77, ул. Комсомольская от дома №6 до дома №11, пер.Спортивный от дома №1 до дома №10)</t>
  </si>
  <si>
    <t>718-п - Реализация мероприятий в рамках муниципальных программ по развитию преобразованных муниципальных образований                                     Работы по ремонту наружных инженерных сетей водоснабжения ул. Ленина, 24-ул. Набережная, 19</t>
  </si>
  <si>
    <t>(местный бюджет)</t>
  </si>
  <si>
    <t>718-п - Реализация мероприятий в рамках муниципальных программ по развитию преобразованных муниципальных образований                                  Ремонт водопровода пр.Ленина, 30 до пр.Ленина, 26</t>
  </si>
  <si>
    <t>718-п - Реализация мероприятий в рамках муниципальных программ по развитию преобразованных муниципальных образований                                                      Текущий ремонт наружного водопровода д.Заполье</t>
  </si>
  <si>
    <t>718-п - Реализация мероприятий в рамках муниципальных программ по развитию преобразованных муниципальных образований                                Проведение работ по ремонту водопровода ул.Пермская, д.18 до д.50</t>
  </si>
  <si>
    <t>Реализация мероприятий в рамках муниципальных программ по развитию преобразованных муниципальных образований                                   Текущий ремонт канализации от ул. Ленина,31 (колодец) до ул. Ленина,45 (колодец) п. Новоильинский</t>
  </si>
  <si>
    <t>Реализация мероприятий в рамках муниципальных программ по развитию преобразованных муниципальных образований                                    Текущий ремонт центральной водопроводной сети протяженностью 350 м. в две трубы на участке от насосной станции до ул. Строительная ст. Чайковская</t>
  </si>
  <si>
    <t>718-п - Реализация мероприятий в рамках муниципальных программ по развитию преобразованных муниципальных образований                                        Ремонт теплотрассы п.Новоильинский от ул.Ленина, 31 а (ТП) до ул.Ленина, 34 (ТП)</t>
  </si>
  <si>
    <t>718-п - Реализация мероприятий в рамках муниципальных программ по развитию преобразованных муниципальных образований                                     Текущий ремонт теплоизоляции тепломагистрали №2</t>
  </si>
  <si>
    <t>718-п - Реализация мероприятий в рамках муниципальных программ по развитию преобразованных муниципальных образований                                      Текущий ремонт теплоизоляции тепломагистрали №3</t>
  </si>
  <si>
    <t>718-п - Реализация мероприятий в рамках муниципальных программ по развитию преобразованных муниципальных образований                                       Текущий ремонт теплоизоляции тепломагистрали №4</t>
  </si>
  <si>
    <t>718-п - Реализация мероприятий в рамках муниципальных программ по развитию преобразованных муниципальных образований                                   Текущий ремонт теплоизоляции тепловой сети по ул.Строительная</t>
  </si>
  <si>
    <t>709 - краевые</t>
  </si>
  <si>
    <t>809 - местные</t>
  </si>
  <si>
    <t>712 - краевые</t>
  </si>
  <si>
    <t>318-п - Софинансирование мероприятий по качественному функционированию систем теплоснабжения                                  Разработка проектно-сметной документации на реконструкцию участка ТМ 4 от тепловой камеры ТК 4-04-а (пр. Металлургов) до ТК 4-07 правобережная часть</t>
  </si>
  <si>
    <t>812 - местные</t>
  </si>
  <si>
    <t>318-п - Софинансирование мероприятий по качественному функционированию систем теплоснабжения                                 Разработка проектно-сметной документации на строительство блочно-модульной котельной мощностью 3,9 МВт в районе здания ЦТП по адресу г. Нытва, ул. К. Либкнехта, 118/5 с реконструкцией тепловой магистрали №3 левобережной части</t>
  </si>
  <si>
    <t>318-п - Софинансирование мероприятий по качественному функционированию систем теплоснабжения                                      Разработка проектно-сметной документации на реконструкцию участка ТМ 2 от тепловой камеры ТК 2-09 (пр. Ленина) до ТК 2-16 (ул. Оборина) правобережная часть</t>
  </si>
  <si>
    <t>318-п - Софинансирование мероприятий по качественному функционированию систем теплоснабжения                                      Разработка проектно-сметной документации на реконструкцию участка ТМ 3 от тепловой камеры ТК 3-11 (ул. Комсомольская) до ТК 3-19 (ул. Октября) левобережная часть</t>
  </si>
  <si>
    <t>318-п - Софинансирование мероприятий по качественному функционированию систем теплоснабжения                                    Разработка проектно-сметной документации по объекту «Строительство газовой котельной в пос. Новоильинский Нытвенского района Пермского края»</t>
  </si>
  <si>
    <t>318-п - Софинансирование мероприятий по качественному функционированию систем теплоснабжения                                       Мероприятия по обеспечению подготовки систем теплоснабжения муниципальных образований к ОЗП 2020-2021 годов (Ремонт здания котельной ст. Чайковская)</t>
  </si>
  <si>
    <t>318-п - Софинансирование мероприятий по качественному функционированию систем теплоснабжения                              Возмещение экономически обоснованного размера убытков МУП «Новоильинский коммунальный сервис» муниципального образования «Нытвенский городской округ связанных со сверхнормативным потреблением топливно-энергетических ресурсов при производстве тепловой энергии для предоставления коммунальных услуг по отоплению и (или) горячему водоснабжению населению и объектам социальной сферы, в целях обеспечения устойчивого функционирования таких организаций и охраны здоровья граждан</t>
  </si>
  <si>
    <t>318-п - Софинансирование мероприятий по качественному функционированию систем теплоснабжения                                        Возмещение экономически обоснованного размера убытков МУП «Теплосеть» Нытвенского городского поселения связанных со сверхнормативным потреблением топливно-энергетических ресурсов при производстве тепловой энергии для предоставления коммунальных услуг по отоплению и (или) горячему водоснабжению населению и объектам социальной сферы, в целях обеспечения устойчивого функционирования таких организаций и охраны здоровья граждан</t>
  </si>
  <si>
    <t>729 - краевые</t>
  </si>
  <si>
    <t>ПР - Реализация мероприятий в рамках Региональной программы газификации ЖКХ, промышленных и иных организаций ПК на 2017-2021 гг Распределительные сети газопроводов для газоснабжения с.Покровское Нытвенского района Пермского края</t>
  </si>
  <si>
    <t>829 - местные</t>
  </si>
  <si>
    <t>718-п - Реализация мероприятий в рамках муниципальных программ по развитию преобразованных муниципальных образований                                 Приобретение передвижной автомастерской</t>
  </si>
  <si>
    <t>718-п - Реализация мероприятий в рамках муниципальных программ по развитию преобразованных муниципальных образований                                 Приобретение эксковатора погрузчика</t>
  </si>
  <si>
    <t>718-п - Реализация мероприятий в рамках муниципальных программ по развитию преобразованных муниципальных образований                                 Приобретение коммунальной техники</t>
  </si>
  <si>
    <t>150 - краевые</t>
  </si>
  <si>
    <t>266-п приобретения подвижного состава (автобусов) для регулярных перевозок пассажиров автомобильным транспортом на муниципальных маршрутах                           Иные мбт на приобретение автобусов</t>
  </si>
  <si>
    <t>107 - краевые</t>
  </si>
  <si>
    <t>Субвенция по регулир. тарифов на перевозку пассажиров и багажа  Мероприятия финансируемые за счет средств краевого бюджета</t>
  </si>
  <si>
    <t>118 - краевые</t>
  </si>
  <si>
    <t>119 - краевые</t>
  </si>
  <si>
    <t>тыс. рублей</t>
  </si>
  <si>
    <t>поставщиком не предоставлены документы на оплату по причине его смерти (ИП ликвидировано)</t>
  </si>
  <si>
    <t>подрядчиком не предоставлены документы для оплаты</t>
  </si>
  <si>
    <t>не было необходимости заключения договора</t>
  </si>
  <si>
    <t>733 - краевой</t>
  </si>
  <si>
    <t>6-п Реализация проектов инициативного бюджетирования                       Установка мемориального памятника с. Мокино</t>
  </si>
  <si>
    <t>833 - местный</t>
  </si>
  <si>
    <t>834 - внебюджетный</t>
  </si>
  <si>
    <t>6-п Реализация проектов инициативного бюджетирования                              "Вахта Памяти" (реконструкция памятника участникам ВОВ в с. Григорьевское)</t>
  </si>
  <si>
    <t>6-п Реализация проектов инициативного бюджетирования                           «Памяти жить века!» (установка памятника участникам ВОВ и благоустройство прилегающей территории)</t>
  </si>
  <si>
    <t>835 - внебюджетный</t>
  </si>
  <si>
    <t>711 - краевой</t>
  </si>
  <si>
    <t>718-п - Реализация мероприятий в рамках муниципальных программ по развитию преобразованных муниципальных образований    Установка малых архитектурных форм на ул. К.Маркса и на набережной пруда г.Нытва</t>
  </si>
  <si>
    <t>811 - местный</t>
  </si>
  <si>
    <t>718-п - Реализация мероприятий в рамках муниципальных программ по развитию преобразованных муниципальных образований Благоустройство центральной аллеи на пр.Ленина г.Нытва</t>
  </si>
  <si>
    <t>811 - внебюджетный</t>
  </si>
  <si>
    <t>718-п - Реализация мероприятий в рамках муниципальных программ по развитию преобразованных муниципальных образований Благоустройство парка "Воинской славы", п. Уральский</t>
  </si>
  <si>
    <t>реализация мероприятия перенесена на 2021 год</t>
  </si>
  <si>
    <t>000 - местный</t>
  </si>
  <si>
    <t>601 - местный</t>
  </si>
  <si>
    <t>не проведена оплата за лабораторные испытания дорожно-строительных материалов</t>
  </si>
  <si>
    <t>в связи с несвоевременным предоставлением подрядной организацией документов для оплаты</t>
  </si>
  <si>
    <t>600 - местный</t>
  </si>
  <si>
    <t>602 - местный</t>
  </si>
  <si>
    <t>605 - местный</t>
  </si>
  <si>
    <t>в связи с изменением суммы контракта</t>
  </si>
  <si>
    <t>не произведена оплата за декабрь в связи с отстутствием документов</t>
  </si>
  <si>
    <t>723 - краевой</t>
  </si>
  <si>
    <t>136-п -"Формирование комфортной городской среды"           Благоустройство контейнерных площадок</t>
  </si>
  <si>
    <t>экономия</t>
  </si>
  <si>
    <t>823 - местный</t>
  </si>
  <si>
    <t>136-п -"Формирование комфортной городской среды"           Благоустройство сквера «Альбатрос» г.Нытва, пр.Ленина у дома 46</t>
  </si>
  <si>
    <t>724 - федеральный</t>
  </si>
  <si>
    <t>136-п -"Формирование комфортной городской среды"           Благоустройство сквера ул.Первомайская, п.Новоильинский</t>
  </si>
  <si>
    <t>136-п -"Формирование комфортной городской среды"           Благоустройство сквера ул.Первомайская, п.Новоильинский (выполнение 2 этапа)</t>
  </si>
  <si>
    <t>не все работы приняты к оплате</t>
  </si>
  <si>
    <t xml:space="preserve"> (краевой бюджет)</t>
  </si>
  <si>
    <t>136-п -"Формирование комфортной городской среды"           Благоустройство сквера «Муравей» по адресу г.Нытва, пр.Ленина от дома 3 до дома7</t>
  </si>
  <si>
    <t>Глава муниципального образования</t>
  </si>
  <si>
    <t>Руководитель Контрольно-счетной палаты муниципального образования</t>
  </si>
  <si>
    <t>Депутаты представительного органа местного самоуправления</t>
  </si>
  <si>
    <t xml:space="preserve">Обеспечение деятельности органов месного самоуправления Нытвенского городского округа </t>
  </si>
  <si>
    <t>Оказания инфрмационных услуг телерадиокомпаниям</t>
  </si>
  <si>
    <t>Внесение добровольных имущественых взносов</t>
  </si>
  <si>
    <t>Пенсии за выслугу лет лицам, замещавшим выборные муниципальные должности и замещавшим муниципальные должности муниципального образования</t>
  </si>
  <si>
    <t>Мероприятия, осуществляемые органами местного самоуправления муниципального образования, в рамках непрограммных направлений расходов</t>
  </si>
  <si>
    <t>Обеспечение хранения, комплектования, учета и использования документов государственной части документов архивного фонда Пермского края</t>
  </si>
  <si>
    <t>Обеспечение жильем, отдельных категорий граждан. Установленных Федеральных законом от 12 января 1995 г. №5-ФЗ "О ветеранах"</t>
  </si>
  <si>
    <t>Поощрение за достижения показателей деятельности управленческих команд</t>
  </si>
  <si>
    <t>Выплата стимулирующего характера за особые условия труда и дополнительную нагрузку работникам органов записи актов гражданского состояния,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резервного фонда Правительства Российской Федерации</t>
  </si>
  <si>
    <t>Иные МБТ выплата стимулирующего характера за особые условия труда и дополнительную нагрузку работникам органов записи актов гражданского состояния,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резервного фонда Правительства Российской Федерации</t>
  </si>
  <si>
    <t>728</t>
  </si>
  <si>
    <t>Нераспределенные средства краевого бюджета (экономия по муниципальным контрактам)</t>
  </si>
  <si>
    <t xml:space="preserve">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</si>
  <si>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Осуществление органами местного самоуправления полномочий за счет субсидий, субвенций, иных межбюджетных трансфертов</t>
  </si>
  <si>
    <t xml:space="preserve">Обеспечение деятельности казенных учреждений Нытвенского городского округа </t>
  </si>
  <si>
    <t>Исполнение за  2020 год</t>
  </si>
  <si>
    <t xml:space="preserve">План за 2020 год </t>
  </si>
  <si>
    <t>%</t>
  </si>
  <si>
    <t>удел.вес</t>
  </si>
  <si>
    <t>Муниципальная программа "Развитие жилищно-коммунального хозяйства и транспорта Нытвенского городского округа""</t>
  </si>
  <si>
    <t>Программные мероприятия</t>
  </si>
  <si>
    <t>Приложение 1</t>
  </si>
  <si>
    <t>Анализ исполнения расходов по Муниципальной программе "Создание условий для оказания медицинской помощи населению и профилактика социально - значимых заболеваний на территории Нытвенского городского округа " за 2020 год</t>
  </si>
  <si>
    <t>0110100000</t>
  </si>
  <si>
    <t>Основное мероприятие "Профилактика социально-значимых заболеваний, в том числе формирование системы мотивации граждан к здоровому образу жизни в Нытвенском городском округе"</t>
  </si>
  <si>
    <t>мест.бюд.</t>
  </si>
  <si>
    <t xml:space="preserve">1. Листовки для организаций, учреждений, предприятий, населения  района – 5,0 тыс.рублей руб. 2. Информирование населения округа о заболеваемости и мерах профилактики туберкулеза через радио «Привет» г. Нытва – 5,0 тыс. руб.. 3. Акции по профилактике туберкулеза - 6,0 тыс. руб. (проведена в 18 территориях городского округа, вручены значки и сертификаты участникам). 4. Информационно - профилактические листовки для населения городского округа (распространение через ПМП Ветеран, 4440 шт.) – 6,2 тыс. руб. Информационные стенды - 6,4 тыс.рублей. Акция для населения по профилактике туберкулеза  - 6,6 тыс.рублей
</t>
  </si>
  <si>
    <t>мес.бюд.</t>
  </si>
  <si>
    <t xml:space="preserve"> 1. Информационные стенды - 10,6 тыс руб. 2. Листовки для организаций, учреждений, предприятий, населения  округа –0, 9 тыс руб.(300 шт.).</t>
  </si>
  <si>
    <t>0120100000</t>
  </si>
  <si>
    <t>Основное мероприятие "Привлечение и закрепление медицинских кадров"</t>
  </si>
  <si>
    <t xml:space="preserve">В 2020 году произведены компенсационные выплаты 3 медицинским работникам ГБУЗ ПК «Нытвенская районная больница». </t>
  </si>
  <si>
    <t xml:space="preserve">Оплата произведена согласно фактической потребности (с 2016 года заключено 8 соглашений о предоставлении частичной денежной компенсации по оплате за обучение в образовательном учреждении среднего профессионального образования). В 2020 году заключено 2 трудовых договора и 5 дополнительных соглашений к трудовому договору со студентами, обучавшимися в учреждении среднего профессионального образования, получавших частичную денежную компенсацию по оплате за обучение в рамках реализации Программы. С 1-м из 8-ми студентов (Пепеляевой С.С.) заключено соглашение о возмещении затрат, связанных с предоставлением частичной денежной компенсации по оплате за обучение в образовательном учреждении среднего профессионального образования от 01.09.2020г., в связи с отказом от трудоустройства в ГБУЗ ПК «Нытвенская районная больница». </t>
  </si>
  <si>
    <t>0120200000</t>
  </si>
  <si>
    <t>Основное мероприятие "Размещение на территории городского округа модульных фельдшерско-акушерских пунктов, врачебных амбулаторий"</t>
  </si>
  <si>
    <t>129 кр.бюд.</t>
  </si>
  <si>
    <t>Иные МБТ на установку модульных зданий  (ФАП п.Новоильинский)</t>
  </si>
  <si>
    <t>129кр.бюд.</t>
  </si>
  <si>
    <t>Иные МБТ на установку модульных зданий  (ФАП с. Мокино)</t>
  </si>
  <si>
    <t>849 кр.бюд.</t>
  </si>
  <si>
    <t>Иные МБТ на установку модульных зданий (краевые остатки прошлых лет) (ФАП (Опалиха, Груни))</t>
  </si>
  <si>
    <t>Разработка ЗСО и лабораторные исследования воды из скважины д.Опалиха</t>
  </si>
  <si>
    <t xml:space="preserve"> ФАПы Опалиха, Груни</t>
  </si>
  <si>
    <t>Приложение 12</t>
  </si>
  <si>
    <t>Анализ исполнения расходов по Муниципальной программе "Управление земельными ресурсами, муниципальным имуществом и градостроительная деятельность Нытвенского городского округа" за 2020 год</t>
  </si>
  <si>
    <t>тыс.рублей</t>
  </si>
  <si>
    <t>1210100000</t>
  </si>
  <si>
    <t>Основное мероприятие " Вовлечение в оборот земельных участков для жилищного и промышленного строительства "</t>
  </si>
  <si>
    <t>707кр.бюд.</t>
  </si>
  <si>
    <t>Субсидия на проведение комплексных кадастровых работ в рамках реализации ФЦП «Развитие единой гос. системы регистрации прав и кадастрового учета недвижимости (2014-2020 годы)"</t>
  </si>
  <si>
    <t>Проведены комплексные кадастровые работы в населенных пунктах д.Савинята, д.Рыбхоз, г.Нытва</t>
  </si>
  <si>
    <t>707фед.бюд.</t>
  </si>
  <si>
    <t>807мест.бюд.</t>
  </si>
  <si>
    <t>790 кр.бюд.</t>
  </si>
  <si>
    <t>Субсидия на разработку проектов межевания территории и проведение комплексных кадастровых работ</t>
  </si>
  <si>
    <t>890 мест.бюд.</t>
  </si>
  <si>
    <t>1210200000</t>
  </si>
  <si>
    <t>Основное мероприятие "Подготовка земельных участков к реализации"</t>
  </si>
  <si>
    <t>1210300000</t>
  </si>
  <si>
    <t>Основное мероприятие "Подготовка земельных участков для предоставления многодетным семьям"</t>
  </si>
  <si>
    <t>Поставлены на кадастровый учет 10 земельных участков в д.Сукманы</t>
  </si>
  <si>
    <t>1220100000</t>
  </si>
  <si>
    <t>Основное мероприятие "Оптимизация состава имущества Нытвенского городского округа"</t>
  </si>
  <si>
    <t>Оплата стоимости работ за подготовку Отчета об оценке рыночной стоимости услуг по предоставлению в аренду 1 кв.м. нежилых помещений с целью заключения договоров аренды муниципального имущества.</t>
  </si>
  <si>
    <t>Проведены работы по постановке на кадастровый учет земельных участков под 5 автомобильными дорогами</t>
  </si>
  <si>
    <t>Подготовлен акт обследования объекта по адресу: г. Нытва, ул.Урицкого, 82.</t>
  </si>
  <si>
    <t xml:space="preserve">Проведение кадастровых работ  и подготовка технических паспортов на объекты: водопроводная сеть по ул. Королева, дорожно-тропиночная сеть ул. К.Симонова, памятник Красным Орлам и памятник героям Гражданской войны; ЛЭП д. Тимино, памятник воинам гражданской войны д. Сукманы, жилой дом ст. Чайковская, 47, ЛЭП д. Ковриги, нежилое помещение д. Луговая, ул. Центральная, 5, здание котельной д. Н.Гаревая, ул. Молодежная, 2а, здание К.Маркса, 70, ЛЭП СНТ Паленый мыс, "Площадь плача" - памятник Новоильинский, тепловая сеть ул. Луначарского, ул. Чапаева - Буденного. </t>
  </si>
  <si>
    <t>1220300000</t>
  </si>
  <si>
    <t>Основное мероприятие "Содержание и управление имущества Нытвенского городского округа"</t>
  </si>
  <si>
    <t xml:space="preserve">Оплата за коммунальные услуги нераспределенных и пустующих помещений. Оплата за содержание и текущий ремонт  подвального помещение (ПРУ) пр. Ленина,8, в том числе погашение задолженности за период  2017-2019 г. Оплата по договору СОИ в отношении аварийного дома пр. Ленина, 48. </t>
  </si>
  <si>
    <t>1220400000</t>
  </si>
  <si>
    <t>Основное мероприятие "Формирование специализированного жилищного фонда "</t>
  </si>
  <si>
    <t>151кр.бюд</t>
  </si>
  <si>
    <t>Иные МБТ на переселение граждан из жилых помещений, предоставленных по договорам найма специализированных жилых помещений (Ленина,48)</t>
  </si>
  <si>
    <t>Приобретено и предоставлено для переселения из аварийного МКД по адресу: г. Нытва, пр. Ленина, 48 18 жилых помещений на сумму 18 162,7 тыс. рублей.  Основной  причиной не освоения средств послужило отсутствие на рынке недвижимости необходимого количества жилых помещений. Для дальнейших мероприятий по переселению направлено письмо в Министерство строительства ПК с подтверждением потребности неиспользованного остатка средств краевого бюджета</t>
  </si>
  <si>
    <t>115кр.бюд.</t>
  </si>
  <si>
    <t>Субвенция на содержание жилых помещений специализированного жилищного фонда для детей-сирот</t>
  </si>
  <si>
    <t>Оплата расходов за содержание жилых помещений специализированного жилищного фонда для детей-сирот производится согласно выставленных счетов на оплату за период с момента возникновения права собственности муниципалитета на жилое помещение до момента передачи их в пользование по договору найма специализированного жилищного фонда. Невостребованный остаток  финансирования возвращен в краевой бюджет.</t>
  </si>
  <si>
    <t>116кр.бюд.</t>
  </si>
  <si>
    <t>Субвенция на стоительство и приобретение жилых помещений для формирования специализированного жилищного фонда</t>
  </si>
  <si>
    <t>Экономия средств по результатам проводимых конкурсных процедур. Целевой показатель использования средств субвенции перевыполнен на 1 жилое помещение. За счет краевого финансирования приобретено и предоставлено по договорам найма 17 жилых помещений специализированного жилищного фонда. Невостребованный остаток возвращен в бюджет края.</t>
  </si>
  <si>
    <t>1230100000</t>
  </si>
  <si>
    <t>Основное мероприятие "Развитие градостроительной деятельности"</t>
  </si>
  <si>
    <t>Утверждены схемы красных линий в населенных пунктах д.Н.Гаревая, рп.Уральский, с.Григрьевское, с.Мокино, рп.Новоильинский</t>
  </si>
  <si>
    <t xml:space="preserve">Разработаны проекты планировки территории с проектом межевании территорий в его составе, в том числе внесены изменения в ранее разработанную документацию в населенных пунктах рп.Уральский, г.Нытва (в связи с необходимостью формирования земельных участков для резидентов и строительства многоквартирных домов для дальнейшего предоставления помещений по программе ветхого и аварийного жилья и детям-сиротам), уточнение границы ТОСЭР. </t>
  </si>
  <si>
    <t>1230200000</t>
  </si>
  <si>
    <t>Основное мероприятие "Развитие территории округа"</t>
  </si>
  <si>
    <t>Разработаны схемы размещения рекламных конструкций и нестационарных торговых объектов Нытвенского городского округа.</t>
  </si>
  <si>
    <t>1240100000</t>
  </si>
  <si>
    <t>Содержание Управления имуществом, проведение диспансеризации муниципальных служащих, расходы на выплаты по сокращению муниципальных служащих в связи с преобразованием в округ, приобретение основных средств для обеспечения деятельности Управления имуществом. Невостребованный остаток в сумме 1,8 тыс.руб.</t>
  </si>
  <si>
    <t>122 краевой</t>
  </si>
  <si>
    <t>123 краевой</t>
  </si>
  <si>
    <t>оплата в соответствии с актом выполнения работ (часть работ перенесена на 2021 г.,  оплата в 2021 г.)</t>
  </si>
  <si>
    <t>Приложение 2</t>
  </si>
  <si>
    <t>Анализ исполнения расходов по Муниципальной программе "Развитие системы образования Нытвенского городского округа " за 2020 год</t>
  </si>
  <si>
    <t>0210100000</t>
  </si>
  <si>
    <t>Основное мероприятие "Предоставление дошкольного образования в дошкольных образовательных организациях"</t>
  </si>
  <si>
    <t>кр.бюд.</t>
  </si>
  <si>
    <t>Иные МБТ на обеспечение малоимущих семей, имеющих детей в возрасте от 3 до 7 лет, наборами продуктов питания</t>
  </si>
  <si>
    <t>Иные МБТ на единовременную выплату работникам образовательных организаций, обеспечившим дистанционное обучение учащихся и работу дошкольных дежурных групп</t>
  </si>
  <si>
    <t>Физическая охрана зданий</t>
  </si>
  <si>
    <t>Осмотр системы вентиляции в здании д\с с.Мокино</t>
  </si>
  <si>
    <t>Освобождение от родительской платы отдельных категорий детей</t>
  </si>
  <si>
    <t>Невостребованный остаток по фактической потребности.</t>
  </si>
  <si>
    <t>Обеспечение питанием детей с ОВЗ в дошкольных организациях</t>
  </si>
  <si>
    <t>Субвенция на образование в детских садах</t>
  </si>
  <si>
    <t>Суб.на компенсацию части родительской платы (+администрирование)</t>
  </si>
  <si>
    <t>Иные МБТ на оснащение оборудованием образовательных организаций, реализующих программы дошкольного образования</t>
  </si>
  <si>
    <t>0210200000</t>
  </si>
  <si>
    <t>Основное мероприятие "Мероприятия в сфере дошкольного образования"</t>
  </si>
  <si>
    <t>0220100000</t>
  </si>
  <si>
    <t>Основное мероприятие "Предоставление общего (начального, основного, среднего) образования в общеобразовательных организациях"</t>
  </si>
  <si>
    <t>Подвоз учащихся</t>
  </si>
  <si>
    <t>Предоставление бесплатного питания учащимся МБОУ НККК им. Атамана Ермака</t>
  </si>
  <si>
    <t>Невостребованный остаток по факту выставленных счетов поставщиком услуги.</t>
  </si>
  <si>
    <t>Предоставление бесплатного питания учащимся с ограниченными возможностями здоровья</t>
  </si>
  <si>
    <t>Суб.на возн.за классное рук-во</t>
  </si>
  <si>
    <t>Невостребованный остаток по фактической потребности начислений по классному руководству (за факт. отработанное время)</t>
  </si>
  <si>
    <t>Малоимущие многодетн.семьи - одежда</t>
  </si>
  <si>
    <t>Малоимущие многодетн.семьи - питание</t>
  </si>
  <si>
    <t>Малоимущие семьи - питание</t>
  </si>
  <si>
    <t>Субвенция на образование в школах</t>
  </si>
  <si>
    <t>Уменьшение численности обучающихся. По исходным данным численность по образовательным организациям планировалась 5300 чел, на 01.01.2021 – численность 5195 чел.</t>
  </si>
  <si>
    <t>фед.бюд.</t>
  </si>
  <si>
    <t>Иные МБТ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</si>
  <si>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МБТ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</si>
  <si>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Субсидия на софин-е коррекционных учреждений (мест..б-т)</t>
  </si>
  <si>
    <t>Субсидия на софин-е коррекционных учреждений (кр.б-т)</t>
  </si>
  <si>
    <t>Строительство общеобразовательной школы на 100 учащихся в с.Мокино, Нытвенского района, Пермского края</t>
  </si>
  <si>
    <t>0230100000</t>
  </si>
  <si>
    <t>0230200000</t>
  </si>
  <si>
    <t>Основное мероприятие "Мероприятия в сфере дополнительного образования"</t>
  </si>
  <si>
    <t>0230300000</t>
  </si>
  <si>
    <t>Основное мероприятие "Обеспечение деятельности Центра образования цифрового и гуманитарного профилей "Точка роста"</t>
  </si>
  <si>
    <t>0240100000</t>
  </si>
  <si>
    <t>Основное мероприятие "Организация отдыха и оздоровления детей"</t>
  </si>
  <si>
    <t>Лагеря 21 день</t>
  </si>
  <si>
    <t>Турпоходы, сплавы</t>
  </si>
  <si>
    <t>Зимнее содержание лагерей</t>
  </si>
  <si>
    <t>Субвенция на организацию оздоровления и отдыха детей</t>
  </si>
  <si>
    <t>0240200000</t>
  </si>
  <si>
    <t>Основное мероприятие "Мероприятия в сфере организации отдыха и оздоровления детей"</t>
  </si>
  <si>
    <t>Летние мероприятия</t>
  </si>
  <si>
    <t>0250100000</t>
  </si>
  <si>
    <t>Основное мероприятие "Развитие кадрового потенциала"</t>
  </si>
  <si>
    <t>Невостребованный остаток по фактической потребности (возврат МБОУ ООШ №1 г.Нытва)</t>
  </si>
  <si>
    <t>Субсидия - Мобильный учитель (мест..б-т)</t>
  </si>
  <si>
    <t>Субв. на предоставление социальных гарантий педагогическим работникам</t>
  </si>
  <si>
    <t>Субв.на дополнительные меры социальной поддержки кандидатам и докторам наук</t>
  </si>
  <si>
    <t>Невостребованный остаток по фактической потребности (по факту предоставленных документов)</t>
  </si>
  <si>
    <t>0250200000</t>
  </si>
  <si>
    <t>Основное мероприятие "Развитие учительского потенциала"</t>
  </si>
  <si>
    <t>0260100000</t>
  </si>
  <si>
    <t>Основное мероприятие "Организация ремонтов образовательных организаций"</t>
  </si>
  <si>
    <t>Текущий ремонт вытяжной вентиляции пищеблока в здании детского сада с.Мокино</t>
  </si>
  <si>
    <t>ДДТ на устройство ввода и ремонт электропроводки по первому этажу здания станции юных натуралистов</t>
  </si>
  <si>
    <t>текущий ремонт кровли над котельной в здании СП №89 ст. Григорьевская</t>
  </si>
  <si>
    <t>МБОУ ООШ №2 г. Нытва СП с Воробьи (текущий ремонт дверей и дымовой трубы в здании СП)</t>
  </si>
  <si>
    <t>Капитальный ремонт кровли здания МБДОУ ЦРР-детский сад № 16 г.Нытва</t>
  </si>
  <si>
    <t>Строительство газовых котлов наружного исполнения для теплоснабжения детского сада и школы д.Шумиха Нытвенского района Пермского края</t>
  </si>
  <si>
    <t>Невостребованные средства по факту выполненных работ</t>
  </si>
  <si>
    <t>Капитальный ремонт кровли здания МБОУ СОШ №3 г.Нытва имени Ю.П.Чегодаева</t>
  </si>
  <si>
    <t>Текущий ремонт в здании МАОУ Гимназия г.Нытва</t>
  </si>
  <si>
    <t>Текущий ремонт в здании МАОУ детский сад № 1 г.Нытва</t>
  </si>
  <si>
    <t>Текущий ремонт в здании МБДОУ детский сад "Березка" п.Уральский</t>
  </si>
  <si>
    <t>Текущий ремонт в здании МБДОУ ЦРР-детский сад № 16 г.Нытва</t>
  </si>
  <si>
    <t>Текущий ремонт в здании МБОУ Григорьевская СОШ</t>
  </si>
  <si>
    <t>Текущий ремонт в здании МБОУ Мокинская ООШ</t>
  </si>
  <si>
    <t>Текущий ремонт в здании МБОУ ООШ № 2 г.Нытва</t>
  </si>
  <si>
    <t>Текущий ремонт в здании МБОУ Постаноговская ООШ</t>
  </si>
  <si>
    <t>Текущий ремонт в здании МБОУ СОШ "Шерьинская-Базовая школа"</t>
  </si>
  <si>
    <t>Текущий ремонт в здании МБОУ СОШ № 3 г.Нытва имени Ю.П. Чегодаева</t>
  </si>
  <si>
    <t>Текущий ремонт в здании МБОУ СОШ № 3 г.Нытва имени Ю.П.Чегодаева (замена силового кабеля и ремонт уличного освещения)</t>
  </si>
  <si>
    <t>Текущий ремонт в здании МБОУ Чайковская СОШ</t>
  </si>
  <si>
    <t>Текущий ремонт в здании МБОУ Чайковской СОШ, по адресу: ст. Чайковская, ул. Строительная, 1</t>
  </si>
  <si>
    <t>Текущий ремонт в здании МБОУ Чайковской СОШ, по адресу: ст.Чайковская ул. Строительная, 4а</t>
  </si>
  <si>
    <t>Текущий ремонт корпусов в МАУ "Детский лагерь отдыха г.Нытва"</t>
  </si>
  <si>
    <t>Текущий ремонт котельной в МБОУ Нытвенской общеобразовательной школе-интернат для обучающихся, воспитанников с ограниченными возможностями здоровья</t>
  </si>
  <si>
    <t>Текущий ремонт мастерских в рамках создания цифрового и гуманитарного профилей "Точка роста" в Нытвенском городском округе</t>
  </si>
  <si>
    <t>0270100000</t>
  </si>
  <si>
    <t>0270200000</t>
  </si>
  <si>
    <t>100101010013</t>
  </si>
  <si>
    <t>100101010014</t>
  </si>
  <si>
    <t>0270300000</t>
  </si>
  <si>
    <t>Основное мероприятие "Прочие мероприятия в сфере образования"</t>
  </si>
  <si>
    <t>не заключен муниципальный контракт</t>
  </si>
  <si>
    <t>экономия по выплате заработной платы</t>
  </si>
  <si>
    <t>6=5/6*100</t>
  </si>
  <si>
    <t>7=5-4</t>
  </si>
  <si>
    <t xml:space="preserve">1. Листовки для организаций, учреждений, предприятий, населения  района – 4,0 тыс.рублей. 2. Информирование населения округа о заболеваемости и мерах профилактики туберкулеза через радио «Привет» г. Нытва – 5,0 тыс. руб.. 3. Баннер по профилактике ВИЧ-инфекции (4 шт.)– 4,2 тыс.рублей  4. Информационные стенды - 4,8 тыс.рублей. 5. Информационно - профилактические листовки для населения городского округа  –3,0 тыс.рублей. 6. Акции по профилактике ВИЧ-инфекции - 7, 0 тыс. руб. (проведена в  территориях городского округа, вручены значки и сертификаты участникам). 
</t>
  </si>
  <si>
    <t>Проведение акции по профилактике заболеваний, передающихся половым путем на базе КГАПОУ «Нытвенский многопрофильный техникум».</t>
  </si>
  <si>
    <t>Оплата производилась по выставленным счетам с учетом площади помещения и размера взносов на капитальный ремонт общего имущества в многоквартирных домах, утвержденного постановлением Правительства Пермского края от 15.10.2019 N 753-п.,в том числе 462,2 тыс.рублей погашение задолженности  за подвал МКД пр.Ленина, 8 .</t>
  </si>
  <si>
    <t>Не исполнено в связи с пандемией COVID-19</t>
  </si>
  <si>
    <t>Эксплуатация ГТС - 67,3 тыс. рублей; освещение водосбросных сооружений - 152,9 тыс. рублей; охрана ГТС - 726,8 тыс. рублей; заключение на декларацию безопасности ГТС - 70,0 тыс. рублей; работы по содержанию автомобильной дороги проходящей по плотине ГТС - 698,5  тыс.рублей; работы по содержанию ГТС - 203,0 тыс. рублей; страхование - 78,9 тыс. рублей; подвоз горячей воды для тотгрева затворов ГТС - 6,2 тыс. рублей</t>
  </si>
  <si>
    <t>Экономия бюджетных средств по обслуживанию и ремонту автоматической пожарной сигнализации и ПАК "Стрелец-мониторинг"</t>
  </si>
  <si>
    <t>711 краев..бюдж.</t>
  </si>
  <si>
    <t>811 местн.бюдж.</t>
  </si>
  <si>
    <t>Приобретение, обслуживание, ремонт оборудования местной системы оповещения (сирен), установка светодиодной панели на здании архива (телевизионный экран)</t>
  </si>
  <si>
    <t>Приобретение медицинских средств индивидуальной защиты ( аптечки КИМГЗ)</t>
  </si>
  <si>
    <t>ПСД по объекту реконструкции моста, входящего в состав дороги,проходящей по гребню плотины ГТС водохранилища на р.Нытва в г.Нытва</t>
  </si>
  <si>
    <t>МК о выполнении работ по вырубке деревьев, находящихся в зоне капитального ремонта берегоукрепления в п. Уральский</t>
  </si>
  <si>
    <t>717 краев.бюдж.</t>
  </si>
  <si>
    <t>718 фед.бюдж.</t>
  </si>
  <si>
    <t>817 местн.бюдж.</t>
  </si>
  <si>
    <t>750 краев.остатки 2019г.</t>
  </si>
  <si>
    <t>Субсидия на капитальный ремонт ГТС водохранилища на р.Нытва Нытвенского района</t>
  </si>
  <si>
    <t>916 местн.остатки 2019г.</t>
  </si>
  <si>
    <t>Оказание услуг по охране водных объектов на период весенного нереста</t>
  </si>
  <si>
    <t>Изготовление памяток по профилактике правонарушений (листовок, брошюр, баннеров)</t>
  </si>
  <si>
    <t>Приобретение памяток и комплект плакатов по профилактике правонарушений</t>
  </si>
  <si>
    <t xml:space="preserve">Охрана новогодних мероприятий ,
услуги по охране памятников
</t>
  </si>
  <si>
    <t>759 краев.бюдж.</t>
  </si>
  <si>
    <t>859 местн.бюдж.</t>
  </si>
  <si>
    <t>727 краев.бюдж.</t>
  </si>
  <si>
    <t>827 местн.бюдж.</t>
  </si>
  <si>
    <t>Приобретение светоотражающих браслетов для первоклассников</t>
  </si>
  <si>
    <t xml:space="preserve">Изготовление памяток по пожарной безопасности </t>
  </si>
  <si>
    <t>Приобретение памяток по профилактике экстремизма</t>
  </si>
  <si>
    <t>Мун.путевки для детей состоящих на учете в ОМВД, на учете в СОП и группе риска</t>
  </si>
  <si>
    <t>Исполнены средства в сумме  2,2 тыс. рублей (10,6 %).  Уменьшение бюджетных средств связано со снижением периода пользования заемщиком кредитных средств, уплатой ранее установленного срока. Расчет финансирования произведен на основании уведомления банка</t>
  </si>
  <si>
    <t>проведено 50 проверок нарушения земельного законодательства, из них 14 проверок внеплановых, 8-проверок на землях сельскохозяйственного назначения. Выдано 41 предписание. Из них направлено 35 материалов в Управление Росреестра и Управление Россельхознадзора Пермского края. По результатам проверок вынесено 25 административных протоколов и наложено штрафов по ст. 7.1. КоАП РФ на сумму 115 тыс. руб., по ч. 2.ст.8.7 КоАП РФ на сумму – 30 тыс. руб.</t>
  </si>
  <si>
    <t>Разработка проектов межевания территории и проведены комплексных кадастровых работ в населенном пункте г.Нытва (3 кадастровых квартала)</t>
  </si>
  <si>
    <t>проведены кадастровые работы по установлению границ земельных участков в с.Мокино, ул.Анчутина (ФАП), д.Белобородово (клуб), п.Уральский, ул.Железнодорожная, 24  (гараж у больницы), п.Уральский (кладбище, 2 участка), г.Нытва (кладбище), г.Нытва, ул.К.Маркса (гараж), г.Нытва, садоводческое товарищество «Ягодка» (1 участок)</t>
  </si>
  <si>
    <t>Снижается численность воспитанников в дошкольных образовательных организациях городского округа. Основными причинами снижения численности является низкая рождаемость детей,миграция семей в другие города. Стоит отметить, что по состоянию на 01.09.2020 года число выпускников из детского сада составляет 567 человек, а вновь прибывших 256 человек, что на 45% ниже. При этом, набор в детские сады идет с 1 года.</t>
  </si>
  <si>
    <t xml:space="preserve"> Снизилась среднегодовая численность детей, которым предоставлена компенсация. В 2020 году - 1544 человек (2201 человек в 2019 году). Сокращение  выплат в связи с уменьшением дней посещения детьми образовательной организации из-за приостановки деятельности детских садов во время пандемиии коронавирусной инфекции, с увеличением заболеваемости детей.</t>
  </si>
  <si>
    <t>Невостребованный остаток по факту выставленных в декабре счетов перевозчиками</t>
  </si>
  <si>
    <t>На 2020 год планировалась численность получателей 2042 чел., но с 01.09.2020 г. финансирование 1-ой ступени перешло на федеральное обеспечение , в связи с чем численность получателей мер соц.поддержки снизилась до 1546 чел., так же снижение численности произошло в связи с низкой посещаемостью (больничные листы).</t>
  </si>
  <si>
    <t xml:space="preserve">Не использованы средства целевой субсидии в размере 51 933,2 тыс. рублей по объекту "Строительство общеобразовательной школы на 100 учащихся в с.Мокино, Нытвенского района, Пермского края" из-за задержки выполнения работ подрядной организацией. Срок окончания строительства школы по муниципальному контракту - июнь 2021 года </t>
  </si>
  <si>
    <t>В связи с пандемией отменены лагеря дневного пребывания на базе школ, первая смена в летних оздоровительных лагерях</t>
  </si>
  <si>
    <t xml:space="preserve">Экономия средств субвенции связана с изменением численности получателей, оформлением  административных отпусков, увольнением педагогов. </t>
  </si>
  <si>
    <t xml:space="preserve">В связи с ограничительными мерами из-за неблагоприятной эпидемиологической ситуации в стране, не все запланированные мероприятия проведены </t>
  </si>
  <si>
    <t>Монтаж и обслуживание систем видеонаблюдения в местах массового пребывания людей - 5 учреждений; Установка камер видеонаблюдения</t>
  </si>
  <si>
    <t>Организация и проведение Летнего и Зимнего фестивалей Спартакиады среди несовершеннолетних, находящихся в конфликте с законом, и воспитанников Центра помощи детям ПК "Волшебный мяч", средства были выделены МАУ ДО ДЮСШ "Лидер" г.Нытва</t>
  </si>
  <si>
    <t>Проведение туристского слета
среди обучающихся образовательных организаций НГО в рамках проекта "Подросток" МАОУ ДО ДЮСШ "Лидер" г.Нытва</t>
  </si>
  <si>
    <t>Организация временного трудоустройства, в свободное от учебы время, учащихся образовательных учреждений НГО 115 человек, 9 образовательных организаций</t>
  </si>
  <si>
    <t>Участие в краевом конкурсе
"Безопасное колесо" (школа № 2, 4
обучающихся и 1 педагог), участие в
краевом слете " Отряд ЮИД" (4 обучающихся и 1 педагог), проведение муниципального конкурса по ПДД среди воспитанников ДОУ "Дорожный виртуоз" (дс №4)</t>
  </si>
  <si>
    <t>Приобретение плаката "безопасность дорожного жвижения школьников", листовок по безопасности дорожного движения, альбомов "За безопасность дорожного движения для всей семьи"</t>
  </si>
  <si>
    <t>Разработка ПСД по объекту: "Капитальный ремонт ГТС водохранилища на р. Нытва в г. Нытва</t>
  </si>
  <si>
    <t>Экономия при разработке ПСД по объекту:
"Капитальный ремонт ГТС водохранилища на
р. Нытва в г. Нытва</t>
  </si>
  <si>
    <t>152 кр. бюджет</t>
  </si>
  <si>
    <t>Приведение в нормативное состояние участковых пунктов полиции. Экономия при выполнении работ, отсутсвие необходимости в выполнении части работ</t>
  </si>
  <si>
    <t xml:space="preserve">141-п Реализация мероприятий по строительству (реконструкции), капитальному ремонту гидротехнических сооружений муниципальной собственности. </t>
  </si>
  <si>
    <t>Капитальный ремонт берегоукрепления Воткинского водохранилища в п.Уральский (1-этап), капитальный ремонт берегоукрепления</t>
  </si>
  <si>
    <t xml:space="preserve">718-п - Реализация мероприятий в рамках муниципальных программ по развитию преобразованных муниципальных образований </t>
  </si>
  <si>
    <t xml:space="preserve"> Текущий ремонт в здании МАОУ Гимназия г.Нытва (АПС)</t>
  </si>
  <si>
    <t>718-п - Реализация мероприятий в рамках муниципальных программ по развитию преобразованных муниципальных образований</t>
  </si>
  <si>
    <t>Создание матеиально-технических запасов и иных средств для обеспечения противопожарных мероприятий, приобретение пожарно-технического вооружения, изготовление полиграфической продукции по пожарной безопасности, защите населения от ЧС, по безопасности на воде</t>
  </si>
  <si>
    <t>Анализ исполнения расходов по Муниципальной программе "Развитие культуры, искусства и молодежной политики Нытвенского городского округа" за 2020 год</t>
  </si>
  <si>
    <t>Участие в краевом семинаре</t>
  </si>
  <si>
    <t>Несмотря на ораничения, введенные в связи с распостранением короновирусной инфекции, в течении 2020 года МБУ "ЦРКиС" проводились  виртуальные мероприятия, создавались интерактивные и тематические площадки для населения округа, проведены мероприятия для ТОС и Советов микрорайонов; приняли финансовое участие в съемках документального фильма о жителях НГО; профинансировали издание книги "Страницы истории Земли Чекменевской"; приобретены баннеры "Спасибо Врачам!" и т.д.</t>
  </si>
  <si>
    <t>Расходы на чествование юбиляров среди работников культуры. Невостребованный остаток средств</t>
  </si>
  <si>
    <t>828 кр.бюджет (остатки 2019 года)</t>
  </si>
  <si>
    <t>Субвенция на коммунальнных специалистов на селе</t>
  </si>
  <si>
    <t>Выплата остатка за 2019 год</t>
  </si>
  <si>
    <t>744 кр.бюджет</t>
  </si>
  <si>
    <t>В рамках реализации мероприятия изготовлен и установлен информационный уличный стенд</t>
  </si>
  <si>
    <t>844 мест. Бюджет</t>
  </si>
  <si>
    <t>Подписка на газету "Новый день" для Почетных граждан НМР живущих на территории НМР (5 человек)</t>
  </si>
  <si>
    <t>Несмотря на ораничения, введенные в связи с распостранением короновирусной инфекции, в течении 2020 года МБУ "ЦРКиС" проводились  виртуальные мероприятия, создавались интерактивные и тематические площадки для населения округа с патриотической направленностью</t>
  </si>
  <si>
    <t>В данном мероприятии учтены расходы на приобретение книжной продукции и подписка на периодические издания</t>
  </si>
  <si>
    <t>704 кр.бюджет</t>
  </si>
  <si>
    <t xml:space="preserve">В рамках ПППК №187-п работник Григорьевской библиотеки прошел конкурсный отбор - как лучший работник сельского учреждения (50,0 тыс. рублей), так же Григорьевская зональная библиотека прошла отбор - как лучшее сельское учреждение (100,0 тыс. рублей), средства направлены на  ремонт системы водоснабжения в библиотеке </t>
  </si>
  <si>
    <t>704 фед.бюджет</t>
  </si>
  <si>
    <t>Невостребованный остаток средств</t>
  </si>
  <si>
    <t>113 кр.бюджет</t>
  </si>
  <si>
    <t>Выполнение работ по разработке ПСД на ремонт ДКиС п. Уральский планируется в 2021 году</t>
  </si>
  <si>
    <t xml:space="preserve">Выполнение работ по прохождению государственной экспертизы ПСД  на капитальный ремонт помещений ДКиС п.Уральский планируется в 2021 году </t>
  </si>
  <si>
    <t>711 кр. бюджет</t>
  </si>
  <si>
    <t>(ПППК №718-п) Капитальный ремонт крыши здания МБУ "Центр развития культуры и спорта" по адресу: Пермский край, Нытвенский район, ст.Чайковская, ул. Коробейникова, 2</t>
  </si>
  <si>
    <t>811 мест.бюджет</t>
  </si>
  <si>
    <t>(ПППК №718-п) Ремонт Сергинской сельской библиотеки</t>
  </si>
  <si>
    <t>(ПППК №718-п) Ремонт сцены на территории Летнего амфитеатра с устройством дополнительной сборно-разборной уличной сцены</t>
  </si>
  <si>
    <t>(ПППК №718-п) Капитальный ремонт крыши здания "МБУ Центр развития культуры и спорта" по адресу: Пермский край, г.Нытва, ул.К.Маркса 82 а</t>
  </si>
  <si>
    <t>743 кр.бюджет</t>
  </si>
  <si>
    <t xml:space="preserve">Предоставление социальных выплат молодым семьям за счет средств краевого бюджета в размере 10% расчетной (средней) стоимости жилья) </t>
  </si>
  <si>
    <t>Реализовано 39 свидетельств на 10% расчетной (средней) стоимости жилья за счет средств краевого бюджета. Из 7 свидетельств, которые выданы в 2019 году, а срок реализации перешел на 2020 год - 5 молодых семей улучшили жилищные условия, 2 молодые семьи не предоставили в установленный срок  документы на оплату приобретаемого (строящегося) жилья. Из 40 выданных свидетельств в 2020 году - 34 молодые семьи улучшили жилищные условия, у 6- молодых семей срок реализации свидетельства перешел на 2021 год</t>
  </si>
  <si>
    <t>741 кр. бюджет</t>
  </si>
  <si>
    <t xml:space="preserve">ПР Субсидии на предоставление социальных выплат молодым семьям в размере 30-35% </t>
  </si>
  <si>
    <t>В 2020 году выдано и реализовано 7 свидетельств. Из списка молодых семей – претендентов на получение социальной выплаты в размере 35% исключена молодая семья Леонтьевой О.С. (из 2- х чел., семья не подтвердила право на получение социальной выплаты) в этой связи, на 8-ю молодую семью (из 5-ти человек) оставшихся бюджетных ассигнований не хватило. Общая площадь приобретенного жилья составила 433,96 м.кв.</t>
  </si>
  <si>
    <t>742 фед.бюджет</t>
  </si>
  <si>
    <t>841 мест. бюджет</t>
  </si>
  <si>
    <t>128 кр.бюджет</t>
  </si>
  <si>
    <t>(ПППК №107-п) Иные МБТ на обеспечение условий для развития физической культуры и массового спорта</t>
  </si>
  <si>
    <t>Средства краевого бюджета на обеспечение условий для развития физической культуры и массового спорта исполнены не в полном объеме в связи с ограничениями, связанными с распространением на территории городского округа коронавирусной инфекции (COVID-19)</t>
  </si>
  <si>
    <t>125 кр.бюджет</t>
  </si>
  <si>
    <t>733 кр.бюджет</t>
  </si>
  <si>
    <t>(ПППК №6-п) Проект инициативного бюджетирования "Нытвенский лед" (Реконструкция хоккейной коробки г.Нытва)</t>
  </si>
  <si>
    <t>834 мест.бюджет</t>
  </si>
  <si>
    <t>734 кр.бюджет</t>
  </si>
  <si>
    <t>(ПППК №6-п) Проект инициативного бюджетирования "Реконструкция хоккейного корта (п. Уральский)"</t>
  </si>
  <si>
    <t>Мероприятие реализовано в полном объеме. Остаток, за счет сложившейся экономии средств</t>
  </si>
  <si>
    <t>834 внеб.источник</t>
  </si>
  <si>
    <t>833 мест.бюджет</t>
  </si>
  <si>
    <t>735 кр.бюджет</t>
  </si>
  <si>
    <t>(ПППК №6-п) Проект инициативного бюджетирования "Лучший друг - спортивная площадка"</t>
  </si>
  <si>
    <t>В 2020 году закончен первый этап реализации проекта, произведена очистка местности. Срок сдачи проекта 2 квартал 2021 года</t>
  </si>
  <si>
    <t>736 кр.бюджет</t>
  </si>
  <si>
    <t>(ПППК №6-п) Проект инициативного бюджетирования "Здоровая Россия начинается со двора (с. Григорьевское)"</t>
  </si>
  <si>
    <t>711 кр.бюджет</t>
  </si>
  <si>
    <t>(ПППК №718-п) Текущий ремонт в здании МБОУ ДО ДЮСШ г.Нытва</t>
  </si>
  <si>
    <t>(ПППК №718-п) Капитальный ремонт и перепланировка помещений здания "Эллинг"</t>
  </si>
  <si>
    <t>725 кр.бюджет</t>
  </si>
  <si>
    <t>(ПППК №108-п) Устройство крытой  спортивной площадки по адресу: Нытвенский район г. Нытва, пр. Ленина,24 (МБОУ СОШ №3 им. Ю.П. Чегодаева)</t>
  </si>
  <si>
    <t>825 мест.бюджет</t>
  </si>
  <si>
    <t>(ПППК №108-п) Устройство крытой  спортивной площадки по адресу: Нытвенский район пос. Новоильинский ул. Первомайская, 22 (МБОУ НККК им. Атамана Ермака)</t>
  </si>
  <si>
    <t>Административные комиссии с 01.08.2020 не проводились, кассовый расход во втором полугодии не производился</t>
  </si>
  <si>
    <t>В 2020 году в рамках данного мероприятия  было запланировано прохождение курсов повышения квалификации - 20 муниципальных служащих. Фактически курсы повышения квалификации прошли 35 человек (на 15 человек больше от числа запланированных).</t>
  </si>
  <si>
    <t xml:space="preserve">Один муниципальный служащий стал участником семинара </t>
  </si>
  <si>
    <t xml:space="preserve">Запланировано прохождение профессиональной переподготовки 2-х муниципальных служащих. Фактически обучение прошли 3 человека. </t>
  </si>
  <si>
    <t xml:space="preserve">Причина неисполнения:  председателем ТОС «П.Осипенко» Силиной И.В. за 3 квартал 2020 года не был предоставлен отчет о деятельности ТОС. В связи с этим, составлено соглашение о расторжении к муниципальному контракту от 01.07.2020 № 37. </t>
  </si>
  <si>
    <t>Остаток средств не востребован</t>
  </si>
  <si>
    <t>Нераспределенный резерв по постановлению 206-п на реализацию инвестиционных проектов и приоритетных региональных проектов</t>
  </si>
  <si>
    <t xml:space="preserve">Нераспределенный резерв по постановлению 718-п на реализацию мероприятий в рамках муниципальных программ по развитию преобразованных муниципальных образований </t>
  </si>
  <si>
    <t xml:space="preserve">Проведены работы по определению оценки рыночной стоимости имущества для целей реализации в отношении 9 объектов: здание с земельным участком по адресу: г. Нытва, Белинского 35, имущественный комплекс- склады ГО и ЧС г.Нытва, ул. Комарова, 2в, нежилое помещение по адресу: г. Нытва, ул. Комсомольская, 63, гараж и земельный участок ул. К.Маркса, 78а, здание бывшей котельной д.Постаноги;  здание магазина с земельным участком по адресу: д.Груни, ул. Центральная, 5а, а также 3 автотранспортных средства. </t>
  </si>
  <si>
    <t>1. Муниципальный контракт на оказание услуг по модернизации официального сайта Нытвенского городского округа в размере 25900 руб. находился на этапе расторжения, в связи с  нарушением сроков.  2. Оставшаяся сумма не востребована.</t>
  </si>
  <si>
    <t>Краевые средства не поступили</t>
  </si>
  <si>
    <t xml:space="preserve">Снижение пассажиропотока по причине распространения новой коронавирусной инфекции COVID-19 </t>
  </si>
  <si>
    <t>Экономия при выполнении работ, отсутствие необходимости в выполнении части работ</t>
  </si>
  <si>
    <t>Заключен муниципальный контракт с ООО "Пермсспецпроект" на проектирование строительство распределительных сетей газопроводов для газоснабжения жилых домов в г. Нытва (VI пусковой комплекс) на сумму 1985319,00 руб. Проект разработан и 25 декабря 2020 года сдан на бесплатную экспертизу. Согласно условий муниципального контракта, подрядчику произведена оплата в размере 50% от стоимости контракта, остальная сумма будет оплачена после получение положительного заключения гос.экспертизы. Подрядчиком нарушен срок выполнения работ.</t>
  </si>
  <si>
    <t>Заключен договор с ОАО МРСК Урала на технологическое присоединение к электрическим сетям и выдачу ТУ, на сумму 25,99 тыс. рублей, в рамках договора оплачены авансовые платежи в сумме 11,69 тыс. рублей, оставшиеся платежи по договору будут произведены после строительства котельной и ее присоединения к электирическим сетям. Строительство котельной запланировано на 2021 год</t>
  </si>
  <si>
    <t xml:space="preserve">Проектная документация разрабатывается по муниципальному контракту ООО ПСК «ПГС-Проект», плановая сдача проекта на гос. экспертизу будет сдана 31.03.2021г. </t>
  </si>
  <si>
    <t>Проектная документация разрабатывается по муниципальному контракту ООО ПСК «ПГС-Проект». Подрядной организацией задерживаются сроки выполнения работ, плановая сдача проекта на экспертизу 05.03.2021г. (МКУ УКС подтверждает потребность  в межбюджетном трансферте, неиспользованного остатка в 2020 году в сумме 570,0 тыс.руб.)</t>
  </si>
  <si>
    <t>Заключен договор с ОАО МРСК Урала на технологическое присоединение к электрическим сетям и выдачу ТУ, на сумму 25,99 тыс. рублей, в рамках договора оплачены авансовые платежи в сумме 11,69 рублей, оставшиеся платежи по договору будут произведены после строительства котельной и присоединения ее к электрически сетям. В настоящее время по проектной документации получено отрицательное заключение, отправлено на доработку и в срок до 31.03.2021г. будет сдано на повторную гос. экспертизу.</t>
  </si>
  <si>
    <t>Заключен муниципальный контракт с ООО "Корсэль" на общую сумму 1100000 руб. Проектная документация, 25.11.2020г. получила отрицательное заключение государственной экспертизы. Подрядная организация в настоящее время осуществляет корректировку проекта и в срок до 31.03.2021г. будет сдана на повторную гос. экспертизу</t>
  </si>
  <si>
    <t>Проектная документация разрабатывается по муниципальному контракту ООО ПСК «ПГС-Проект». Подрядной организацией задерживаются сроки выполнения работ, плановая сдача проекта на экспертизу 05.03.2021г. (МКУ УКС подтверждает потребность  в межбюджетном трансферте, неиспользованного остатка в 2020 году в сумме 902,5 тыс.руб.)</t>
  </si>
  <si>
    <r>
      <t xml:space="preserve">На реализацию мероприятия заключены муниципальные контракты на строительно-монтажные работы, авторский и технический надзор, на общую сумму 19930560,97 руб. </t>
    </r>
    <r>
      <rPr>
        <sz val="11"/>
        <color theme="1"/>
        <rFont val="Times New Roman"/>
        <family val="1"/>
        <charset val="204"/>
      </rPr>
      <t>Муниципальный контракт заключен в конце ноября 2020 года на четвертый раз после проведения процедуры закупок. Сумма запрошена в потребности на 2021 год. Срок выполнения работ в 2021 году</t>
    </r>
  </si>
  <si>
    <t xml:space="preserve">По мероприятию «Текущий ремонт сетей водоснабжения ст. Григорьевская» планировалось выполнение работ май – июнь. В потребности краевых средств отказали. Реализация проекта будет пересмотрена в апреле месяце
</t>
  </si>
  <si>
    <t>Экономия при выполнении работ, отсутствие необходимости в выполнении части работ.</t>
  </si>
  <si>
    <t>Договор заключен в конце декабря, срок выполнения работ в 2021 году</t>
  </si>
  <si>
    <t>Переселение граждан из аварийного жилищного фонда (краевой бюджет)</t>
  </si>
  <si>
    <t>730</t>
  </si>
  <si>
    <t>Переселение граждан из аварийного жилищного фонда (фед. б-т)</t>
  </si>
  <si>
    <t>Гражданами не были во время собраны необходимые документы, выплата произведена в 2021 году</t>
  </si>
  <si>
    <t>в связи с невыполнением контракта по отлову безнадзорных животных не возникло обязательств по выплате сотруднику</t>
  </si>
  <si>
    <t xml:space="preserve">927,8 - оплата за декабрь 2020г. произведена в  2021. Экономия по итогам конкурсных процедур, в том числе экономия из-за длительного срока проведения конкурсных процедур </t>
  </si>
  <si>
    <t>Не прошла оплата по контрактам</t>
  </si>
  <si>
    <t>Не прошла оплата по контрактам, т.к. услуги оказаны в не полном объеме</t>
  </si>
  <si>
    <t>Ценовые предложения от подрядных организаций больше, чем сумма выделеных ассигнований. Недостачно средств</t>
  </si>
  <si>
    <t>Работы будут выполняться в 2021 году</t>
  </si>
  <si>
    <t xml:space="preserve">Средства в сумме 680,0 тыс.руб. вернули в край, будут израсходованы в 2021 году. </t>
  </si>
  <si>
    <t>Средства федерального бюджета будут израсходованы в 2021 году (этап финансирования 2021 г.).</t>
  </si>
  <si>
    <t>Средства краевого бюджета будут израсходованы в 2021 году (этап финансирования 2021 г.).</t>
  </si>
  <si>
    <t xml:space="preserve">В 2020 году завершены работы по благоустройству двух ФАПов в д. Груни и в д. Опалиха. Лицензия на ведение медицинской деятельности получена на оба ФАПа. При этом на ФАП в д. Опалиха отсутствуют положительные лабораторные анализы по питьевой воде. В октябре 2020 года установлена модульная конструкция ФАП д. Мокино, выполнено подключение к сетям водоснабжения, водоотведения и электроснабжения, установлено ограждение, а работы по благоустройству выполнены будут в 2021 году, в связи с не возможностью выполнить 
в зимний период, ввод в эксплуатацию будет произведен в 2021 году. В конце ноября 2020 года установлена модульная конструкция ВА пос. Новоильинский, выполнено подключение к сетям водоснабжения, водоотведения и электроснабжения, работы по благоустройству и ограждению выполнить по погодным условиям было не возможно,  ввод в эксплуатацию будет произведен в 2021 году, после получения лицензии на медицинскую деятельность.
</t>
  </si>
</sst>
</file>

<file path=xl/styles.xml><?xml version="1.0" encoding="utf-8"?>
<styleSheet xmlns="http://schemas.openxmlformats.org/spreadsheetml/2006/main">
  <numFmts count="6">
    <numFmt numFmtId="164" formatCode="dd/mm/yyyy\ hh:mm"/>
    <numFmt numFmtId="165" formatCode="?"/>
    <numFmt numFmtId="166" formatCode="0.0"/>
    <numFmt numFmtId="167" formatCode="#,##0.0"/>
    <numFmt numFmtId="168" formatCode="_(&quot;$&quot;* #,##0.00_);_(&quot;$&quot;* \(#,##0.00\);_(&quot;$&quot;* &quot;-&quot;??_);_(@_)"/>
    <numFmt numFmtId="169" formatCode="000000"/>
  </numFmts>
  <fonts count="30">
    <font>
      <sz val="10"/>
      <name val="Arial"/>
    </font>
    <font>
      <sz val="11"/>
      <color theme="1"/>
      <name val="Calibri"/>
      <family val="2"/>
      <charset val="204"/>
      <scheme val="minor"/>
    </font>
    <font>
      <sz val="11"/>
      <color theme="1"/>
      <name val="Calibri"/>
      <family val="2"/>
      <charset val="204"/>
      <scheme val="minor"/>
    </font>
    <font>
      <sz val="8.5"/>
      <name val="MS Sans Serif"/>
      <family val="2"/>
      <charset val="204"/>
    </font>
    <font>
      <sz val="8"/>
      <name val="Arial Cyr"/>
    </font>
    <font>
      <b/>
      <sz val="11"/>
      <name val="Times New Roman"/>
      <family val="1"/>
      <charset val="204"/>
    </font>
    <font>
      <b/>
      <sz val="8.5"/>
      <name val="MS Sans Serif"/>
      <family val="2"/>
      <charset val="204"/>
    </font>
    <font>
      <b/>
      <sz val="11"/>
      <name val="Times New Roman"/>
      <family val="1"/>
      <charset val="204"/>
    </font>
    <font>
      <sz val="8.5"/>
      <name val="MS Sans Serif"/>
      <family val="2"/>
      <charset val="204"/>
    </font>
    <font>
      <b/>
      <sz val="8.5"/>
      <name val="MS Sans Serif"/>
      <family val="2"/>
      <charset val="204"/>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b/>
      <sz val="10"/>
      <name val="Arial"/>
      <family val="2"/>
      <charset val="204"/>
    </font>
    <font>
      <sz val="12"/>
      <name val="Times New Roman"/>
      <family val="1"/>
      <charset val="204"/>
    </font>
    <font>
      <sz val="11"/>
      <name val="Times New Roman"/>
      <family val="1"/>
      <charset val="204"/>
    </font>
    <font>
      <b/>
      <sz val="8.5"/>
      <name val="Times New Roman"/>
      <family val="1"/>
      <charset val="204"/>
    </font>
    <font>
      <b/>
      <sz val="8"/>
      <name val="Times New Roman"/>
      <family val="1"/>
      <charset val="204"/>
    </font>
    <font>
      <sz val="8"/>
      <name val="Times New Roman"/>
      <family val="1"/>
      <charset val="204"/>
    </font>
    <font>
      <sz val="11"/>
      <color theme="1"/>
      <name val="Times New Roman"/>
      <family val="1"/>
      <charset val="204"/>
    </font>
    <font>
      <sz val="11"/>
      <color rgb="FF000000"/>
      <name val="Calibri"/>
      <family val="2"/>
      <scheme val="minor"/>
    </font>
    <font>
      <sz val="11"/>
      <color theme="1"/>
      <name val="Calibri"/>
      <family val="2"/>
      <scheme val="minor"/>
    </font>
    <font>
      <sz val="8"/>
      <color theme="1"/>
      <name val="Calibri"/>
      <family val="2"/>
      <charset val="204"/>
      <scheme val="minor"/>
    </font>
    <font>
      <sz val="10"/>
      <name val="Arial Cyr"/>
      <charset val="204"/>
    </font>
    <font>
      <b/>
      <sz val="14"/>
      <name val="Times New Roman"/>
      <family val="1"/>
      <charset val="204"/>
    </font>
    <font>
      <sz val="14"/>
      <name val="Arial"/>
      <family val="2"/>
      <charset val="204"/>
    </font>
    <font>
      <sz val="10"/>
      <color indexed="8"/>
      <name val="Times New Roman"/>
      <family val="1"/>
      <charset val="204"/>
    </font>
    <font>
      <sz val="8.5"/>
      <name val="MS Sans Serif"/>
    </font>
    <font>
      <b/>
      <sz val="11"/>
      <name val="Times New Roman"/>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indexed="40"/>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48"/>
      </left>
      <right style="thin">
        <color indexed="48"/>
      </right>
      <top style="thin">
        <color indexed="48"/>
      </top>
      <bottom style="thin">
        <color indexed="48"/>
      </bottom>
      <diagonal/>
    </border>
  </borders>
  <cellStyleXfs count="27">
    <xf numFmtId="0" fontId="0" fillId="0" borderId="0"/>
    <xf numFmtId="0" fontId="10" fillId="0" borderId="0"/>
    <xf numFmtId="0" fontId="10" fillId="0" borderId="0"/>
    <xf numFmtId="0" fontId="10" fillId="0" borderId="0"/>
    <xf numFmtId="0" fontId="21" fillId="0" borderId="0"/>
    <xf numFmtId="0" fontId="10" fillId="6" borderId="15" applyNumberFormat="0" applyProtection="0">
      <alignment horizontal="left" vertical="center" indent="1"/>
    </xf>
    <xf numFmtId="0" fontId="22" fillId="0" borderId="0"/>
    <xf numFmtId="0" fontId="23" fillId="0" borderId="0"/>
    <xf numFmtId="0" fontId="23" fillId="0" borderId="0"/>
    <xf numFmtId="0" fontId="10" fillId="0" borderId="0"/>
    <xf numFmtId="0" fontId="10" fillId="0" borderId="0"/>
    <xf numFmtId="0" fontId="10" fillId="0" borderId="0"/>
    <xf numFmtId="0" fontId="10" fillId="0" borderId="0"/>
    <xf numFmtId="0" fontId="10" fillId="0" borderId="0"/>
    <xf numFmtId="0" fontId="23" fillId="0" borderId="0"/>
    <xf numFmtId="0" fontId="24" fillId="0" borderId="0"/>
    <xf numFmtId="0" fontId="23" fillId="0" borderId="0"/>
    <xf numFmtId="0" fontId="23" fillId="0" borderId="0"/>
    <xf numFmtId="0" fontId="10" fillId="0" borderId="0"/>
    <xf numFmtId="0" fontId="23" fillId="0" borderId="0"/>
    <xf numFmtId="0" fontId="10" fillId="0" borderId="0"/>
    <xf numFmtId="0" fontId="23" fillId="0" borderId="0"/>
    <xf numFmtId="0" fontId="2" fillId="0" borderId="0"/>
    <xf numFmtId="9" fontId="22" fillId="0" borderId="0" applyFont="0" applyFill="0" applyBorder="0" applyAlignment="0" applyProtection="0"/>
    <xf numFmtId="168" fontId="10" fillId="0" borderId="0" applyFont="0" applyFill="0" applyBorder="0" applyAlignment="0" applyProtection="0"/>
    <xf numFmtId="0" fontId="10" fillId="0" borderId="0"/>
    <xf numFmtId="0" fontId="1" fillId="0" borderId="0"/>
  </cellStyleXfs>
  <cellXfs count="541">
    <xf numFmtId="0" fontId="0" fillId="0" borderId="0" xfId="0"/>
    <xf numFmtId="0" fontId="3" fillId="0" borderId="0" xfId="0" applyFont="1" applyBorder="1" applyAlignment="1" applyProtection="1"/>
    <xf numFmtId="0" fontId="4" fillId="0" borderId="0" xfId="0" applyFont="1" applyBorder="1" applyAlignment="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164" fontId="5" fillId="0" borderId="0" xfId="0" applyNumberFormat="1" applyFont="1" applyBorder="1" applyAlignment="1" applyProtection="1">
      <alignment horizontal="center"/>
    </xf>
    <xf numFmtId="0" fontId="3" fillId="0" borderId="0" xfId="0" applyFont="1" applyBorder="1" applyAlignment="1" applyProtection="1">
      <alignment wrapText="1"/>
    </xf>
    <xf numFmtId="0" fontId="7" fillId="0" borderId="0" xfId="0" applyFont="1" applyBorder="1" applyAlignment="1" applyProtection="1">
      <alignment horizontal="left"/>
    </xf>
    <xf numFmtId="0" fontId="7" fillId="0" borderId="0" xfId="0" applyFont="1" applyBorder="1" applyAlignment="1" applyProtection="1">
      <alignment horizontal="center"/>
    </xf>
    <xf numFmtId="164" fontId="7" fillId="0" borderId="0" xfId="0" applyNumberFormat="1" applyFont="1" applyBorder="1" applyAlignment="1" applyProtection="1">
      <alignment horizontal="center"/>
    </xf>
    <xf numFmtId="0" fontId="8" fillId="0" borderId="0" xfId="0" applyFont="1" applyBorder="1" applyAlignment="1" applyProtection="1"/>
    <xf numFmtId="0" fontId="8" fillId="0" borderId="0" xfId="0" applyFont="1" applyBorder="1" applyAlignment="1" applyProtection="1">
      <alignment wrapText="1"/>
    </xf>
    <xf numFmtId="49" fontId="9" fillId="0" borderId="1" xfId="0" applyNumberFormat="1" applyFont="1" applyBorder="1" applyAlignment="1" applyProtection="1">
      <alignment horizontal="center" vertical="center" wrapText="1"/>
    </xf>
    <xf numFmtId="49" fontId="9" fillId="0" borderId="4" xfId="0" applyNumberFormat="1" applyFont="1" applyBorder="1" applyAlignment="1" applyProtection="1">
      <alignment horizontal="center" vertical="center" wrapText="1"/>
    </xf>
    <xf numFmtId="0" fontId="10" fillId="0" borderId="1" xfId="0" applyFont="1" applyBorder="1"/>
    <xf numFmtId="49" fontId="11" fillId="0" borderId="3" xfId="0" applyNumberFormat="1" applyFont="1" applyBorder="1" applyAlignment="1" applyProtection="1">
      <alignment horizontal="center" vertical="center" wrapText="1"/>
    </xf>
    <xf numFmtId="49" fontId="11" fillId="0" borderId="5" xfId="0" applyNumberFormat="1" applyFont="1" applyBorder="1" applyAlignment="1" applyProtection="1">
      <alignment horizontal="left" vertical="center" wrapText="1"/>
    </xf>
    <xf numFmtId="166" fontId="11" fillId="0" borderId="1" xfId="0" applyNumberFormat="1" applyFont="1" applyBorder="1" applyAlignment="1" applyProtection="1">
      <alignment horizontal="center" wrapText="1"/>
    </xf>
    <xf numFmtId="166" fontId="11" fillId="0" borderId="1" xfId="0" applyNumberFormat="1" applyFont="1" applyBorder="1" applyAlignment="1">
      <alignment horizontal="center"/>
    </xf>
    <xf numFmtId="49" fontId="12" fillId="2" borderId="2" xfId="0" applyNumberFormat="1" applyFont="1" applyFill="1" applyBorder="1" applyAlignment="1" applyProtection="1">
      <alignment horizontal="center" vertical="center" wrapText="1"/>
    </xf>
    <xf numFmtId="49" fontId="12" fillId="2" borderId="6" xfId="0" applyNumberFormat="1" applyFont="1" applyFill="1" applyBorder="1" applyAlignment="1" applyProtection="1">
      <alignment horizontal="left" vertical="center" wrapText="1"/>
    </xf>
    <xf numFmtId="166" fontId="12" fillId="2" borderId="1" xfId="0" applyNumberFormat="1" applyFont="1" applyFill="1" applyBorder="1" applyAlignment="1" applyProtection="1">
      <alignment horizontal="center" wrapText="1"/>
    </xf>
    <xf numFmtId="166" fontId="12" fillId="2" borderId="1" xfId="0" applyNumberFormat="1" applyFont="1" applyFill="1" applyBorder="1" applyAlignment="1">
      <alignment horizontal="center"/>
    </xf>
    <xf numFmtId="165" fontId="12" fillId="2" borderId="6" xfId="0" applyNumberFormat="1" applyFont="1" applyFill="1" applyBorder="1" applyAlignment="1" applyProtection="1">
      <alignment horizontal="left" vertical="center" wrapText="1"/>
    </xf>
    <xf numFmtId="0" fontId="0" fillId="3" borderId="0" xfId="0" applyFill="1"/>
    <xf numFmtId="165" fontId="11" fillId="0" borderId="5" xfId="0" applyNumberFormat="1" applyFont="1" applyBorder="1" applyAlignment="1" applyProtection="1">
      <alignment horizontal="left" vertical="center" wrapText="1"/>
    </xf>
    <xf numFmtId="166" fontId="11" fillId="2" borderId="1" xfId="0" applyNumberFormat="1" applyFont="1" applyFill="1" applyBorder="1" applyAlignment="1">
      <alignment horizontal="center"/>
    </xf>
    <xf numFmtId="49" fontId="12" fillId="4" borderId="7" xfId="0" applyNumberFormat="1" applyFont="1" applyFill="1" applyBorder="1" applyAlignment="1" applyProtection="1">
      <alignment horizontal="center" vertical="center" wrapText="1"/>
    </xf>
    <xf numFmtId="49" fontId="12" fillId="4" borderId="8" xfId="0" applyNumberFormat="1" applyFont="1" applyFill="1" applyBorder="1" applyAlignment="1" applyProtection="1">
      <alignment horizontal="left" vertical="center" wrapText="1"/>
    </xf>
    <xf numFmtId="166" fontId="12" fillId="4" borderId="1" xfId="0" applyNumberFormat="1" applyFont="1" applyFill="1" applyBorder="1" applyAlignment="1" applyProtection="1">
      <alignment horizontal="center" wrapText="1"/>
    </xf>
    <xf numFmtId="166" fontId="11" fillId="4" borderId="1" xfId="0" applyNumberFormat="1" applyFont="1" applyFill="1" applyBorder="1" applyAlignment="1">
      <alignment horizontal="center"/>
    </xf>
    <xf numFmtId="49" fontId="12" fillId="4" borderId="2" xfId="0" applyNumberFormat="1" applyFont="1" applyFill="1" applyBorder="1" applyAlignment="1" applyProtection="1">
      <alignment horizontal="center" vertical="center" wrapText="1"/>
    </xf>
    <xf numFmtId="49" fontId="12" fillId="4" borderId="6" xfId="0" applyNumberFormat="1" applyFont="1" applyFill="1" applyBorder="1" applyAlignment="1" applyProtection="1">
      <alignment horizontal="left" vertical="center" wrapText="1"/>
    </xf>
    <xf numFmtId="166" fontId="12" fillId="4" borderId="1" xfId="0" applyNumberFormat="1" applyFont="1" applyFill="1" applyBorder="1" applyAlignment="1">
      <alignment horizontal="center"/>
    </xf>
    <xf numFmtId="49" fontId="12" fillId="0" borderId="2" xfId="0" applyNumberFormat="1" applyFont="1" applyBorder="1" applyAlignment="1" applyProtection="1">
      <alignment horizontal="center"/>
    </xf>
    <xf numFmtId="49" fontId="12" fillId="0" borderId="6" xfId="0" applyNumberFormat="1" applyFont="1" applyBorder="1" applyAlignment="1" applyProtection="1">
      <alignment horizontal="left"/>
    </xf>
    <xf numFmtId="166" fontId="12" fillId="0" borderId="1" xfId="0" applyNumberFormat="1" applyFont="1" applyBorder="1" applyAlignment="1" applyProtection="1">
      <alignment horizontal="center"/>
    </xf>
    <xf numFmtId="0" fontId="11" fillId="5" borderId="10" xfId="0" applyFont="1" applyFill="1" applyBorder="1"/>
    <xf numFmtId="49" fontId="12" fillId="5" borderId="6" xfId="0" applyNumberFormat="1" applyFont="1" applyFill="1" applyBorder="1" applyAlignment="1" applyProtection="1">
      <alignment horizontal="left" vertical="center" wrapText="1"/>
    </xf>
    <xf numFmtId="166" fontId="12" fillId="5" borderId="1" xfId="0" applyNumberFormat="1" applyFont="1" applyFill="1" applyBorder="1" applyAlignment="1" applyProtection="1">
      <alignment horizontal="center" wrapText="1"/>
    </xf>
    <xf numFmtId="166" fontId="11" fillId="5" borderId="1" xfId="0" applyNumberFormat="1" applyFont="1" applyFill="1" applyBorder="1" applyAlignment="1">
      <alignment horizontal="center"/>
    </xf>
    <xf numFmtId="0" fontId="13" fillId="0" borderId="0" xfId="0" applyFont="1" applyAlignment="1">
      <alignment horizontal="left"/>
    </xf>
    <xf numFmtId="0" fontId="13" fillId="0" borderId="0" xfId="0" applyFont="1" applyAlignment="1">
      <alignment horizontal="center"/>
    </xf>
    <xf numFmtId="0" fontId="13" fillId="0" borderId="0" xfId="0" applyFont="1" applyAlignment="1">
      <alignment horizontal="right"/>
    </xf>
    <xf numFmtId="0" fontId="0" fillId="0" borderId="1" xfId="0" applyBorder="1"/>
    <xf numFmtId="49" fontId="12" fillId="0" borderId="1" xfId="1"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0" fillId="2" borderId="0" xfId="0" applyFill="1"/>
    <xf numFmtId="0" fontId="13" fillId="3" borderId="0" xfId="0" applyFont="1" applyFill="1" applyAlignment="1">
      <alignment horizontal="center"/>
    </xf>
    <xf numFmtId="0" fontId="13" fillId="3" borderId="0" xfId="0" applyFont="1" applyFill="1" applyAlignment="1">
      <alignment horizontal="right"/>
    </xf>
    <xf numFmtId="0" fontId="3" fillId="3" borderId="0" xfId="0" applyFont="1" applyFill="1" applyBorder="1" applyAlignment="1" applyProtection="1">
      <alignment wrapText="1"/>
    </xf>
    <xf numFmtId="0" fontId="15" fillId="0" borderId="0" xfId="0" applyFont="1" applyBorder="1" applyAlignment="1" applyProtection="1">
      <alignment wrapText="1"/>
    </xf>
    <xf numFmtId="49" fontId="7" fillId="0" borderId="1" xfId="0" applyNumberFormat="1" applyFont="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16" fillId="0" borderId="1" xfId="0" applyFont="1" applyBorder="1"/>
    <xf numFmtId="49" fontId="16" fillId="0" borderId="1" xfId="0" applyNumberFormat="1" applyFont="1" applyBorder="1" applyAlignment="1" applyProtection="1">
      <alignment horizontal="center" vertical="center" wrapText="1"/>
    </xf>
    <xf numFmtId="49" fontId="16" fillId="0" borderId="1" xfId="0" applyNumberFormat="1" applyFont="1" applyBorder="1" applyAlignment="1" applyProtection="1">
      <alignment horizontal="left" vertical="center" wrapText="1"/>
    </xf>
    <xf numFmtId="49" fontId="16" fillId="2" borderId="1" xfId="0" applyNumberFormat="1" applyFont="1" applyFill="1" applyBorder="1" applyAlignment="1" applyProtection="1">
      <alignment horizontal="left" vertical="center" wrapText="1"/>
    </xf>
    <xf numFmtId="49" fontId="16" fillId="2" borderId="1" xfId="0" applyNumberFormat="1" applyFont="1" applyFill="1" applyBorder="1" applyAlignment="1" applyProtection="1">
      <alignment horizontal="center" vertical="center" wrapText="1"/>
    </xf>
    <xf numFmtId="0" fontId="15" fillId="0" borderId="0" xfId="0" applyFont="1" applyAlignment="1">
      <alignment horizontal="right"/>
    </xf>
    <xf numFmtId="49" fontId="16" fillId="0" borderId="1" xfId="0" applyNumberFormat="1" applyFont="1" applyFill="1" applyBorder="1" applyAlignment="1" applyProtection="1">
      <alignment horizontal="center" vertical="center" wrapText="1"/>
    </xf>
    <xf numFmtId="0" fontId="0" fillId="0" borderId="0" xfId="0" applyAlignment="1">
      <alignment horizontal="center"/>
    </xf>
    <xf numFmtId="167" fontId="7" fillId="0" borderId="1" xfId="0" applyNumberFormat="1" applyFont="1" applyBorder="1" applyAlignment="1" applyProtection="1">
      <alignment horizontal="center" vertical="center" wrapText="1"/>
    </xf>
    <xf numFmtId="167" fontId="16" fillId="0" borderId="1" xfId="0" applyNumberFormat="1" applyFont="1" applyBorder="1" applyAlignment="1">
      <alignment horizontal="center"/>
    </xf>
    <xf numFmtId="167" fontId="16" fillId="0" borderId="1" xfId="0" applyNumberFormat="1" applyFont="1" applyBorder="1" applyAlignment="1" applyProtection="1">
      <alignment horizontal="center" vertical="center" wrapText="1"/>
    </xf>
    <xf numFmtId="167" fontId="0" fillId="0" borderId="0" xfId="0" applyNumberFormat="1" applyAlignment="1">
      <alignment horizontal="center"/>
    </xf>
    <xf numFmtId="167" fontId="16" fillId="0" borderId="1" xfId="0" applyNumberFormat="1" applyFont="1" applyBorder="1" applyAlignment="1">
      <alignment horizontal="center" vertical="center"/>
    </xf>
    <xf numFmtId="167" fontId="0" fillId="0" borderId="0" xfId="0" applyNumberFormat="1" applyAlignment="1">
      <alignment horizontal="center" vertical="center"/>
    </xf>
    <xf numFmtId="3" fontId="16" fillId="0" borderId="1" xfId="0" applyNumberFormat="1" applyFont="1" applyBorder="1" applyAlignment="1">
      <alignment horizontal="center" vertical="center"/>
    </xf>
    <xf numFmtId="0" fontId="15" fillId="0" borderId="0" xfId="0" applyFont="1" applyAlignment="1">
      <alignment horizontal="left"/>
    </xf>
    <xf numFmtId="49" fontId="7" fillId="0" borderId="4" xfId="0" applyNumberFormat="1" applyFont="1" applyBorder="1" applyAlignment="1" applyProtection="1">
      <alignment horizontal="center" vertical="center" wrapText="1"/>
    </xf>
    <xf numFmtId="49" fontId="16" fillId="0" borderId="5" xfId="0" applyNumberFormat="1" applyFont="1" applyBorder="1" applyAlignment="1" applyProtection="1">
      <alignment horizontal="center" vertical="center" wrapText="1"/>
    </xf>
    <xf numFmtId="0" fontId="16" fillId="0" borderId="0" xfId="0" applyFont="1" applyBorder="1" applyAlignment="1" applyProtection="1">
      <alignment wrapText="1"/>
    </xf>
    <xf numFmtId="49" fontId="16" fillId="0" borderId="4" xfId="0" applyNumberFormat="1" applyFont="1" applyBorder="1" applyAlignment="1" applyProtection="1">
      <alignment horizontal="center" vertical="center" wrapText="1"/>
    </xf>
    <xf numFmtId="167" fontId="16" fillId="0" borderId="0" xfId="0" applyNumberFormat="1" applyFont="1" applyBorder="1" applyAlignment="1">
      <alignment horizontal="center" vertical="center"/>
    </xf>
    <xf numFmtId="49" fontId="7" fillId="3" borderId="1" xfId="0" applyNumberFormat="1" applyFont="1" applyFill="1" applyBorder="1" applyAlignment="1" applyProtection="1">
      <alignment horizontal="center" vertical="center" wrapText="1"/>
    </xf>
    <xf numFmtId="167" fontId="16" fillId="0" borderId="0" xfId="0" applyNumberFormat="1" applyFont="1" applyBorder="1" applyAlignment="1">
      <alignment horizontal="center"/>
    </xf>
    <xf numFmtId="49" fontId="12" fillId="0" borderId="2" xfId="0" applyNumberFormat="1" applyFont="1" applyFill="1" applyBorder="1" applyAlignment="1" applyProtection="1">
      <alignment horizontal="center" vertical="center" wrapText="1"/>
    </xf>
    <xf numFmtId="49" fontId="12" fillId="0" borderId="6" xfId="0" applyNumberFormat="1" applyFont="1" applyFill="1" applyBorder="1" applyAlignment="1" applyProtection="1">
      <alignment horizontal="left" vertical="center" wrapText="1"/>
    </xf>
    <xf numFmtId="166" fontId="12" fillId="0" borderId="1" xfId="0" applyNumberFormat="1" applyFont="1" applyFill="1" applyBorder="1" applyAlignment="1" applyProtection="1">
      <alignment horizontal="center" wrapText="1"/>
    </xf>
    <xf numFmtId="166" fontId="12" fillId="0" borderId="1" xfId="0" applyNumberFormat="1" applyFont="1" applyFill="1" applyBorder="1" applyAlignment="1">
      <alignment horizontal="center"/>
    </xf>
    <xf numFmtId="165" fontId="12" fillId="0" borderId="6" xfId="0" applyNumberFormat="1" applyFont="1" applyFill="1" applyBorder="1" applyAlignment="1" applyProtection="1">
      <alignment horizontal="left" vertical="center" wrapText="1"/>
    </xf>
    <xf numFmtId="166" fontId="11" fillId="0" borderId="1" xfId="0" applyNumberFormat="1" applyFont="1" applyFill="1" applyBorder="1" applyAlignment="1">
      <alignment horizontal="center"/>
    </xf>
    <xf numFmtId="166" fontId="14" fillId="4" borderId="1" xfId="0" applyNumberFormat="1" applyFont="1" applyFill="1" applyBorder="1"/>
    <xf numFmtId="0" fontId="5" fillId="0" borderId="0" xfId="2" applyFont="1" applyBorder="1" applyAlignment="1" applyProtection="1">
      <alignment horizontal="right" wrapText="1"/>
    </xf>
    <xf numFmtId="49" fontId="12" fillId="3" borderId="1" xfId="1" applyNumberFormat="1" applyFont="1" applyFill="1" applyBorder="1" applyAlignment="1">
      <alignment horizontal="center" vertical="center" wrapText="1"/>
    </xf>
    <xf numFmtId="49" fontId="17" fillId="3" borderId="1" xfId="0" applyNumberFormat="1" applyFont="1" applyFill="1" applyBorder="1" applyAlignment="1" applyProtection="1">
      <alignment horizontal="center" vertical="center" wrapText="1"/>
    </xf>
    <xf numFmtId="49" fontId="12" fillId="3" borderId="1" xfId="0" applyNumberFormat="1" applyFont="1" applyFill="1" applyBorder="1" applyAlignment="1">
      <alignment horizontal="center" vertical="center" wrapText="1"/>
    </xf>
    <xf numFmtId="49" fontId="18" fillId="3" borderId="1" xfId="0" applyNumberFormat="1" applyFont="1" applyFill="1" applyBorder="1" applyAlignment="1" applyProtection="1">
      <alignment horizontal="center" vertical="center" wrapText="1"/>
    </xf>
    <xf numFmtId="49" fontId="18" fillId="3" borderId="1" xfId="0" applyNumberFormat="1" applyFont="1" applyFill="1" applyBorder="1" applyAlignment="1" applyProtection="1">
      <alignment horizontal="left" vertical="center" wrapText="1"/>
    </xf>
    <xf numFmtId="167" fontId="18" fillId="3" borderId="1" xfId="0" applyNumberFormat="1" applyFont="1" applyFill="1" applyBorder="1" applyAlignment="1" applyProtection="1">
      <alignment horizontal="right" vertical="center" wrapText="1"/>
    </xf>
    <xf numFmtId="49" fontId="19" fillId="3" borderId="1" xfId="0" applyNumberFormat="1" applyFont="1" applyFill="1" applyBorder="1" applyAlignment="1" applyProtection="1">
      <alignment horizontal="right" vertical="center" wrapText="1"/>
    </xf>
    <xf numFmtId="49" fontId="19" fillId="3" borderId="1" xfId="0" applyNumberFormat="1" applyFont="1" applyFill="1" applyBorder="1" applyAlignment="1" applyProtection="1">
      <alignment horizontal="center" vertical="center" wrapText="1"/>
    </xf>
    <xf numFmtId="49" fontId="19" fillId="3" borderId="1" xfId="0" applyNumberFormat="1" applyFont="1" applyFill="1" applyBorder="1" applyAlignment="1" applyProtection="1">
      <alignment horizontal="left" vertical="center" wrapText="1"/>
    </xf>
    <xf numFmtId="167" fontId="19" fillId="3" borderId="1" xfId="0" applyNumberFormat="1" applyFont="1" applyFill="1" applyBorder="1" applyAlignment="1" applyProtection="1">
      <alignment horizontal="right" vertical="center" wrapText="1"/>
    </xf>
    <xf numFmtId="165" fontId="19" fillId="3" borderId="1" xfId="0" applyNumberFormat="1" applyFont="1" applyFill="1" applyBorder="1" applyAlignment="1" applyProtection="1">
      <alignment horizontal="left" vertical="center" wrapText="1"/>
    </xf>
    <xf numFmtId="0" fontId="10" fillId="0" borderId="0" xfId="2"/>
    <xf numFmtId="0" fontId="16" fillId="0" borderId="0" xfId="2" applyFont="1"/>
    <xf numFmtId="0" fontId="16" fillId="0" borderId="1" xfId="2" applyFont="1" applyBorder="1"/>
    <xf numFmtId="167" fontId="16" fillId="0" borderId="1" xfId="2" applyNumberFormat="1" applyFont="1" applyBorder="1" applyAlignment="1"/>
    <xf numFmtId="166" fontId="16" fillId="0" borderId="1" xfId="2" applyNumberFormat="1" applyFont="1" applyBorder="1" applyAlignment="1"/>
    <xf numFmtId="167" fontId="16" fillId="0" borderId="1" xfId="2" applyNumberFormat="1" applyFont="1" applyBorder="1" applyAlignment="1" applyProtection="1">
      <alignment horizontal="right" wrapText="1"/>
    </xf>
    <xf numFmtId="49" fontId="16" fillId="0" borderId="1" xfId="2" applyNumberFormat="1" applyFont="1" applyBorder="1" applyAlignment="1" applyProtection="1">
      <alignment horizontal="center" vertical="center" wrapText="1"/>
    </xf>
    <xf numFmtId="49" fontId="16" fillId="0" borderId="1" xfId="2" applyNumberFormat="1" applyFont="1" applyBorder="1" applyAlignment="1" applyProtection="1">
      <alignment horizontal="left" vertical="center" wrapText="1"/>
    </xf>
    <xf numFmtId="167" fontId="5" fillId="0" borderId="1" xfId="2" applyNumberFormat="1" applyFont="1" applyBorder="1" applyAlignment="1" applyProtection="1">
      <alignment horizontal="right" wrapText="1"/>
    </xf>
    <xf numFmtId="49" fontId="5" fillId="0" borderId="1" xfId="2" applyNumberFormat="1" applyFont="1" applyBorder="1" applyAlignment="1" applyProtection="1">
      <alignment horizontal="left" vertical="center" wrapText="1"/>
    </xf>
    <xf numFmtId="49" fontId="5" fillId="0" borderId="1" xfId="2" applyNumberFormat="1" applyFont="1" applyBorder="1" applyAlignment="1" applyProtection="1">
      <alignment horizontal="center" vertical="center" wrapText="1"/>
    </xf>
    <xf numFmtId="49" fontId="5" fillId="0" borderId="1" xfId="2"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5" fillId="0" borderId="1" xfId="2"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0" fontId="16" fillId="0" borderId="0" xfId="2" applyFont="1" applyBorder="1" applyAlignment="1" applyProtection="1">
      <alignment wrapText="1"/>
    </xf>
    <xf numFmtId="0" fontId="3" fillId="0" borderId="0" xfId="2" applyFont="1" applyBorder="1" applyAlignment="1" applyProtection="1"/>
    <xf numFmtId="0" fontId="3" fillId="0" borderId="0" xfId="2" applyFont="1" applyBorder="1" applyAlignment="1" applyProtection="1">
      <alignment wrapText="1"/>
    </xf>
    <xf numFmtId="0" fontId="13" fillId="0" borderId="0" xfId="2" applyFont="1" applyAlignment="1">
      <alignment horizontal="right"/>
    </xf>
    <xf numFmtId="0" fontId="13" fillId="0" borderId="0" xfId="2" applyFont="1" applyAlignment="1">
      <alignment horizontal="center"/>
    </xf>
    <xf numFmtId="0" fontId="13" fillId="0" borderId="0" xfId="2" applyFont="1" applyAlignment="1">
      <alignment horizontal="left"/>
    </xf>
    <xf numFmtId="0" fontId="5" fillId="0" borderId="0" xfId="2" applyFont="1" applyBorder="1" applyAlignment="1" applyProtection="1">
      <alignment horizontal="center"/>
    </xf>
    <xf numFmtId="0" fontId="5" fillId="0" borderId="0" xfId="2" applyFont="1" applyBorder="1" applyAlignment="1" applyProtection="1">
      <alignment horizontal="left"/>
    </xf>
    <xf numFmtId="0" fontId="4" fillId="0" borderId="0" xfId="2" applyFont="1" applyBorder="1" applyAlignment="1" applyProtection="1"/>
    <xf numFmtId="49" fontId="5" fillId="0" borderId="1" xfId="0" applyNumberFormat="1" applyFont="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49" fontId="5" fillId="3"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vertical="center" wrapText="1"/>
    </xf>
    <xf numFmtId="49" fontId="5" fillId="3" borderId="1" xfId="0" applyNumberFormat="1" applyFont="1" applyFill="1" applyBorder="1" applyAlignment="1" applyProtection="1">
      <alignment horizontal="left" vertical="center" wrapText="1"/>
    </xf>
    <xf numFmtId="167" fontId="5" fillId="3" borderId="1" xfId="0" applyNumberFormat="1" applyFont="1" applyFill="1" applyBorder="1" applyAlignment="1" applyProtection="1">
      <alignment horizontal="right" wrapText="1"/>
    </xf>
    <xf numFmtId="166" fontId="16" fillId="0" borderId="1" xfId="0" applyNumberFormat="1" applyFont="1" applyBorder="1"/>
    <xf numFmtId="167" fontId="16" fillId="0" borderId="1" xfId="0" applyNumberFormat="1" applyFont="1" applyBorder="1"/>
    <xf numFmtId="49" fontId="16" fillId="3" borderId="1" xfId="0" applyNumberFormat="1" applyFont="1" applyFill="1" applyBorder="1" applyAlignment="1" applyProtection="1">
      <alignment horizontal="center" vertical="center" wrapText="1"/>
    </xf>
    <xf numFmtId="49" fontId="16" fillId="3" borderId="1" xfId="0" applyNumberFormat="1" applyFont="1" applyFill="1" applyBorder="1" applyAlignment="1" applyProtection="1">
      <alignment vertical="center" wrapText="1"/>
    </xf>
    <xf numFmtId="49" fontId="16" fillId="3" borderId="1" xfId="0" applyNumberFormat="1" applyFont="1" applyFill="1" applyBorder="1" applyAlignment="1" applyProtection="1">
      <alignment horizontal="left" vertical="center" wrapText="1"/>
    </xf>
    <xf numFmtId="167" fontId="16" fillId="3" borderId="1" xfId="0" applyNumberFormat="1" applyFont="1" applyFill="1" applyBorder="1" applyAlignment="1" applyProtection="1">
      <alignment horizontal="right" wrapText="1"/>
    </xf>
    <xf numFmtId="0" fontId="16" fillId="3" borderId="1" xfId="0" applyNumberFormat="1" applyFont="1" applyFill="1" applyBorder="1" applyAlignment="1" applyProtection="1">
      <alignment horizontal="left" vertical="center" wrapText="1"/>
    </xf>
    <xf numFmtId="167" fontId="20" fillId="3" borderId="1" xfId="0" applyNumberFormat="1" applyFont="1" applyFill="1" applyBorder="1" applyAlignment="1" applyProtection="1">
      <alignment horizontal="right" wrapText="1"/>
    </xf>
    <xf numFmtId="4" fontId="16" fillId="3" borderId="1" xfId="0" applyNumberFormat="1" applyFont="1" applyFill="1" applyBorder="1" applyAlignment="1" applyProtection="1">
      <alignment horizontal="right" wrapText="1"/>
    </xf>
    <xf numFmtId="165" fontId="16" fillId="3" borderId="1" xfId="0" applyNumberFormat="1" applyFont="1" applyFill="1" applyBorder="1" applyAlignment="1" applyProtection="1">
      <alignment vertical="center" wrapText="1"/>
    </xf>
    <xf numFmtId="0" fontId="16" fillId="0" borderId="1" xfId="0" applyFont="1" applyBorder="1" applyAlignment="1">
      <alignment horizontal="left" vertical="top" wrapText="1"/>
    </xf>
    <xf numFmtId="167" fontId="3" fillId="0" borderId="0" xfId="0" applyNumberFormat="1" applyFont="1" applyBorder="1" applyAlignment="1" applyProtection="1"/>
    <xf numFmtId="49" fontId="5" fillId="0" borderId="1" xfId="0"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167" fontId="5" fillId="0" borderId="1" xfId="0" applyNumberFormat="1" applyFont="1" applyBorder="1" applyAlignment="1" applyProtection="1">
      <alignment horizontal="right" vertical="center" wrapText="1"/>
    </xf>
    <xf numFmtId="167" fontId="5" fillId="0" borderId="1" xfId="0" applyNumberFormat="1" applyFont="1" applyBorder="1" applyAlignment="1">
      <alignment horizontal="right" vertical="center"/>
    </xf>
    <xf numFmtId="166" fontId="5" fillId="3" borderId="1" xfId="0" applyNumberFormat="1" applyFont="1" applyFill="1" applyBorder="1" applyAlignment="1">
      <alignment horizontal="right" vertical="center"/>
    </xf>
    <xf numFmtId="167" fontId="0" fillId="0" borderId="0" xfId="0" applyNumberFormat="1"/>
    <xf numFmtId="167" fontId="5" fillId="3" borderId="1" xfId="0" applyNumberFormat="1" applyFont="1" applyFill="1" applyBorder="1" applyAlignment="1" applyProtection="1">
      <alignment horizontal="right" vertical="center" wrapText="1"/>
    </xf>
    <xf numFmtId="0" fontId="5" fillId="0" borderId="1" xfId="0" applyFont="1" applyBorder="1" applyAlignment="1">
      <alignment horizontal="right" vertical="center"/>
    </xf>
    <xf numFmtId="49" fontId="0" fillId="0" borderId="0" xfId="0" applyNumberFormat="1"/>
    <xf numFmtId="167" fontId="16" fillId="0" borderId="1" xfId="0" applyNumberFormat="1" applyFont="1" applyBorder="1" applyAlignment="1" applyProtection="1">
      <alignment horizontal="right" vertical="center" wrapText="1"/>
    </xf>
    <xf numFmtId="167" fontId="16" fillId="0" borderId="1" xfId="0" applyNumberFormat="1" applyFont="1" applyBorder="1" applyAlignment="1">
      <alignment horizontal="right" vertical="center"/>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0" fillId="0" borderId="0" xfId="0" applyAlignment="1">
      <alignment horizontal="left"/>
    </xf>
    <xf numFmtId="0" fontId="5" fillId="0" borderId="1" xfId="0" applyFont="1" applyFill="1" applyBorder="1" applyAlignment="1">
      <alignment horizontal="right" vertical="center"/>
    </xf>
    <xf numFmtId="0" fontId="16" fillId="0" borderId="1" xfId="0" applyFont="1" applyBorder="1" applyAlignment="1">
      <alignment horizontal="left" vertical="center"/>
    </xf>
    <xf numFmtId="0" fontId="13" fillId="0" borderId="0" xfId="3" applyFont="1" applyAlignment="1">
      <alignment horizontal="right"/>
    </xf>
    <xf numFmtId="0" fontId="3" fillId="0" borderId="0" xfId="3" applyFont="1" applyBorder="1" applyAlignment="1" applyProtection="1"/>
    <xf numFmtId="0" fontId="10" fillId="0" borderId="0" xfId="3"/>
    <xf numFmtId="0" fontId="11" fillId="0" borderId="0" xfId="3" applyFont="1" applyBorder="1" applyAlignment="1" applyProtection="1">
      <alignment wrapText="1"/>
    </xf>
    <xf numFmtId="0" fontId="11" fillId="0" borderId="0" xfId="3" applyFont="1"/>
    <xf numFmtId="49" fontId="11" fillId="0" borderId="1" xfId="3" applyNumberFormat="1" applyFont="1" applyFill="1" applyBorder="1" applyAlignment="1">
      <alignment horizontal="center" vertical="center" wrapText="1"/>
    </xf>
    <xf numFmtId="49" fontId="12" fillId="0" borderId="1" xfId="3" applyNumberFormat="1" applyFont="1" applyBorder="1" applyAlignment="1" applyProtection="1">
      <alignment horizontal="center" vertical="center" wrapText="1"/>
    </xf>
    <xf numFmtId="49" fontId="12" fillId="0" borderId="1" xfId="3" applyNumberFormat="1" applyFont="1" applyBorder="1" applyAlignment="1" applyProtection="1">
      <alignment horizontal="left" vertical="center" wrapText="1"/>
    </xf>
    <xf numFmtId="167" fontId="12" fillId="0" borderId="1" xfId="3" applyNumberFormat="1" applyFont="1" applyBorder="1" applyAlignment="1" applyProtection="1">
      <alignment horizontal="right" vertical="center" wrapText="1"/>
    </xf>
    <xf numFmtId="167" fontId="12" fillId="0" borderId="1" xfId="3" applyNumberFormat="1" applyFont="1" applyBorder="1" applyAlignment="1">
      <alignment horizontal="right" vertical="center"/>
    </xf>
    <xf numFmtId="0" fontId="11" fillId="0" borderId="1" xfId="3" applyFont="1" applyFill="1" applyBorder="1" applyAlignment="1">
      <alignment wrapText="1"/>
    </xf>
    <xf numFmtId="167" fontId="12" fillId="0" borderId="1" xfId="3" applyNumberFormat="1" applyFont="1" applyBorder="1" applyAlignment="1">
      <alignment vertical="center"/>
    </xf>
    <xf numFmtId="165" fontId="12" fillId="0" borderId="1" xfId="3" applyNumberFormat="1" applyFont="1" applyBorder="1" applyAlignment="1" applyProtection="1">
      <alignment horizontal="left" vertical="center" wrapText="1"/>
    </xf>
    <xf numFmtId="0" fontId="12" fillId="0" borderId="0" xfId="3" applyFont="1"/>
    <xf numFmtId="167" fontId="11" fillId="0" borderId="1" xfId="3" applyNumberFormat="1" applyFont="1" applyBorder="1" applyAlignment="1">
      <alignment vertical="center"/>
    </xf>
    <xf numFmtId="49" fontId="12" fillId="3" borderId="1" xfId="3" applyNumberFormat="1" applyFont="1" applyFill="1" applyBorder="1" applyAlignment="1" applyProtection="1">
      <alignment horizontal="center" vertical="center" wrapText="1"/>
    </xf>
    <xf numFmtId="49" fontId="12" fillId="3" borderId="1" xfId="3" applyNumberFormat="1" applyFont="1" applyFill="1" applyBorder="1" applyAlignment="1" applyProtection="1">
      <alignment horizontal="left" vertical="center" wrapText="1"/>
    </xf>
    <xf numFmtId="167" fontId="12" fillId="3" borderId="1" xfId="3" applyNumberFormat="1" applyFont="1" applyFill="1" applyBorder="1" applyAlignment="1" applyProtection="1">
      <alignment horizontal="right" vertical="center" wrapText="1"/>
    </xf>
    <xf numFmtId="167" fontId="12" fillId="3" borderId="1" xfId="3" applyNumberFormat="1" applyFont="1" applyFill="1" applyBorder="1" applyAlignment="1">
      <alignment vertical="center"/>
    </xf>
    <xf numFmtId="0" fontId="12" fillId="3" borderId="0" xfId="3" applyFont="1" applyFill="1" applyBorder="1"/>
    <xf numFmtId="0" fontId="12" fillId="3" borderId="0" xfId="3" applyFont="1" applyFill="1"/>
    <xf numFmtId="0" fontId="5" fillId="0" borderId="0" xfId="1" applyFont="1" applyBorder="1" applyAlignment="1" applyProtection="1">
      <alignment horizontal="left"/>
    </xf>
    <xf numFmtId="0" fontId="5" fillId="0" borderId="0" xfId="1" applyFont="1" applyBorder="1" applyAlignment="1" applyProtection="1">
      <alignment horizontal="center"/>
    </xf>
    <xf numFmtId="164" fontId="5" fillId="0" borderId="0" xfId="1" applyNumberFormat="1" applyFont="1" applyBorder="1" applyAlignment="1" applyProtection="1">
      <alignment horizontal="center"/>
    </xf>
    <xf numFmtId="0" fontId="10" fillId="0" borderId="0" xfId="1"/>
    <xf numFmtId="0" fontId="3" fillId="0" borderId="0" xfId="1" applyFont="1" applyBorder="1" applyAlignment="1" applyProtection="1">
      <alignment wrapText="1"/>
    </xf>
    <xf numFmtId="0" fontId="3" fillId="0" borderId="0" xfId="1" applyFont="1" applyBorder="1" applyAlignment="1" applyProtection="1"/>
    <xf numFmtId="49" fontId="12" fillId="0" borderId="1" xfId="1" applyNumberFormat="1" applyFont="1" applyBorder="1" applyAlignment="1" applyProtection="1">
      <alignment horizontal="center" vertical="center" wrapText="1"/>
    </xf>
    <xf numFmtId="49" fontId="12" fillId="0" borderId="1" xfId="1" applyNumberFormat="1" applyFont="1" applyBorder="1" applyAlignment="1" applyProtection="1">
      <alignment horizontal="center" vertical="top" wrapText="1"/>
    </xf>
    <xf numFmtId="0" fontId="11" fillId="0" borderId="1" xfId="1" applyFont="1" applyBorder="1" applyAlignment="1">
      <alignment vertical="top"/>
    </xf>
    <xf numFmtId="49" fontId="12" fillId="0" borderId="1" xfId="1" applyNumberFormat="1" applyFont="1" applyFill="1" applyBorder="1" applyAlignment="1" applyProtection="1">
      <alignment horizontal="center" vertical="top" wrapText="1"/>
    </xf>
    <xf numFmtId="49" fontId="11" fillId="0" borderId="1" xfId="1" applyNumberFormat="1" applyFont="1" applyBorder="1" applyAlignment="1" applyProtection="1">
      <alignment horizontal="center" vertical="center" wrapText="1"/>
    </xf>
    <xf numFmtId="49" fontId="11" fillId="0" borderId="1" xfId="1" applyNumberFormat="1" applyFont="1" applyBorder="1" applyAlignment="1" applyProtection="1">
      <alignment horizontal="left" vertical="center" wrapText="1"/>
    </xf>
    <xf numFmtId="166" fontId="11" fillId="0" borderId="1" xfId="1" applyNumberFormat="1" applyFont="1" applyBorder="1" applyAlignment="1" applyProtection="1">
      <alignment horizontal="right" wrapText="1"/>
    </xf>
    <xf numFmtId="166" fontId="11" fillId="0" borderId="1" xfId="1" applyNumberFormat="1" applyFont="1" applyBorder="1" applyAlignment="1"/>
    <xf numFmtId="166" fontId="11" fillId="0" borderId="1" xfId="1" applyNumberFormat="1" applyFont="1" applyBorder="1"/>
    <xf numFmtId="0" fontId="11" fillId="0" borderId="0" xfId="1" applyFont="1" applyAlignment="1">
      <alignment wrapText="1"/>
    </xf>
    <xf numFmtId="166" fontId="12" fillId="0" borderId="1" xfId="1" applyNumberFormat="1" applyFont="1" applyFill="1" applyBorder="1" applyAlignment="1" applyProtection="1">
      <alignment horizontal="right" wrapText="1"/>
    </xf>
    <xf numFmtId="166" fontId="12" fillId="0" borderId="1" xfId="1" applyNumberFormat="1" applyFont="1" applyFill="1" applyBorder="1" applyAlignment="1"/>
    <xf numFmtId="166" fontId="12" fillId="0" borderId="1" xfId="1" applyNumberFormat="1" applyFont="1" applyFill="1" applyBorder="1"/>
    <xf numFmtId="49" fontId="12" fillId="0" borderId="1" xfId="1" applyNumberFormat="1" applyFont="1" applyFill="1" applyBorder="1" applyAlignment="1" applyProtection="1">
      <alignment horizontal="left" vertical="center" wrapText="1"/>
    </xf>
    <xf numFmtId="0" fontId="14" fillId="0" borderId="1" xfId="1" applyFont="1" applyFill="1" applyBorder="1"/>
    <xf numFmtId="0" fontId="13" fillId="0" borderId="0" xfId="3" applyFont="1" applyAlignment="1">
      <alignment horizontal="left"/>
    </xf>
    <xf numFmtId="0" fontId="13" fillId="0" borderId="0" xfId="3" applyFont="1" applyAlignment="1">
      <alignment horizontal="center"/>
    </xf>
    <xf numFmtId="0" fontId="5" fillId="0" borderId="0" xfId="3" applyFont="1" applyBorder="1" applyAlignment="1" applyProtection="1">
      <alignment horizontal="center"/>
    </xf>
    <xf numFmtId="0" fontId="3" fillId="0" borderId="0" xfId="3" applyFont="1" applyBorder="1" applyAlignment="1" applyProtection="1">
      <alignment wrapText="1"/>
    </xf>
    <xf numFmtId="0" fontId="6" fillId="0" borderId="0" xfId="3" applyFont="1" applyBorder="1" applyAlignment="1" applyProtection="1">
      <alignment horizontal="right" wrapText="1"/>
    </xf>
    <xf numFmtId="49" fontId="12" fillId="0" borderId="1" xfId="3" applyNumberFormat="1" applyFont="1" applyFill="1" applyBorder="1" applyAlignment="1" applyProtection="1">
      <alignment horizontal="center" vertical="center" wrapText="1"/>
    </xf>
    <xf numFmtId="49" fontId="12" fillId="0" borderId="1" xfId="3" applyNumberFormat="1" applyFont="1" applyFill="1" applyBorder="1" applyAlignment="1">
      <alignment horizontal="center" vertical="center" wrapText="1"/>
    </xf>
    <xf numFmtId="167" fontId="12" fillId="0" borderId="1" xfId="3" applyNumberFormat="1" applyFont="1" applyBorder="1" applyAlignment="1" applyProtection="1">
      <alignment vertical="center" wrapText="1"/>
    </xf>
    <xf numFmtId="0" fontId="12" fillId="0" borderId="1" xfId="3" applyFont="1" applyBorder="1"/>
    <xf numFmtId="49" fontId="11" fillId="0" borderId="1" xfId="3" applyNumberFormat="1" applyFont="1" applyBorder="1" applyAlignment="1" applyProtection="1">
      <alignment horizontal="center" vertical="center" wrapText="1"/>
    </xf>
    <xf numFmtId="49" fontId="11" fillId="0" borderId="1" xfId="3" applyNumberFormat="1" applyFont="1" applyBorder="1" applyAlignment="1" applyProtection="1">
      <alignment horizontal="left" vertical="center" wrapText="1"/>
    </xf>
    <xf numFmtId="167" fontId="11" fillId="0" borderId="1" xfId="3" applyNumberFormat="1" applyFont="1" applyBorder="1" applyAlignment="1" applyProtection="1">
      <alignment vertical="center" wrapText="1"/>
    </xf>
    <xf numFmtId="0" fontId="11" fillId="3" borderId="1" xfId="3" applyFont="1" applyFill="1" applyBorder="1" applyAlignment="1">
      <alignment vertical="top" wrapText="1"/>
    </xf>
    <xf numFmtId="0" fontId="11" fillId="0" borderId="1" xfId="3" applyFont="1" applyBorder="1" applyAlignment="1">
      <alignment vertical="top" wrapText="1"/>
    </xf>
    <xf numFmtId="0" fontId="11" fillId="0" borderId="1" xfId="3" applyNumberFormat="1" applyFont="1" applyBorder="1" applyAlignment="1">
      <alignment vertical="top" wrapText="1"/>
    </xf>
    <xf numFmtId="0" fontId="11" fillId="0" borderId="1" xfId="3" applyFont="1" applyBorder="1"/>
    <xf numFmtId="49" fontId="11" fillId="0" borderId="1" xfId="1" applyNumberFormat="1" applyFont="1" applyFill="1" applyBorder="1" applyAlignment="1">
      <alignment horizontal="center" vertical="center" wrapText="1"/>
    </xf>
    <xf numFmtId="49" fontId="11" fillId="0" borderId="1" xfId="3" applyNumberFormat="1" applyFont="1" applyFill="1" applyBorder="1" applyAlignment="1" applyProtection="1">
      <alignment horizontal="center" vertical="center" wrapText="1"/>
    </xf>
    <xf numFmtId="167" fontId="12" fillId="0" borderId="1" xfId="3" applyNumberFormat="1" applyFont="1" applyBorder="1"/>
    <xf numFmtId="167" fontId="10" fillId="0" borderId="0" xfId="3" applyNumberFormat="1"/>
    <xf numFmtId="167" fontId="11" fillId="0" borderId="1" xfId="3" applyNumberFormat="1" applyFont="1" applyBorder="1" applyAlignment="1" applyProtection="1">
      <alignment horizontal="right" vertical="center" wrapText="1"/>
    </xf>
    <xf numFmtId="49" fontId="11" fillId="0" borderId="11" xfId="3" applyNumberFormat="1" applyFont="1" applyBorder="1" applyAlignment="1" applyProtection="1">
      <alignment horizontal="center" vertical="center" wrapText="1"/>
    </xf>
    <xf numFmtId="49" fontId="11" fillId="0" borderId="11" xfId="3" applyNumberFormat="1" applyFont="1" applyBorder="1" applyAlignment="1" applyProtection="1">
      <alignment horizontal="left" vertical="center" wrapText="1"/>
    </xf>
    <xf numFmtId="49" fontId="11" fillId="0" borderId="11" xfId="3" applyNumberFormat="1" applyFont="1" applyBorder="1" applyAlignment="1" applyProtection="1">
      <alignment horizontal="center" vertical="center"/>
    </xf>
    <xf numFmtId="165" fontId="11" fillId="0" borderId="1" xfId="3" applyNumberFormat="1" applyFont="1" applyBorder="1" applyAlignment="1" applyProtection="1">
      <alignment horizontal="left" vertical="center" wrapText="1"/>
    </xf>
    <xf numFmtId="0" fontId="11" fillId="0" borderId="1" xfId="3" applyNumberFormat="1" applyFont="1" applyBorder="1" applyAlignment="1" applyProtection="1">
      <alignment horizontal="left" vertical="top" wrapText="1"/>
    </xf>
    <xf numFmtId="167" fontId="11" fillId="0" borderId="1" xfId="3" applyNumberFormat="1" applyFont="1" applyBorder="1" applyAlignment="1">
      <alignment vertical="top" wrapText="1"/>
    </xf>
    <xf numFmtId="167" fontId="11" fillId="0" borderId="1" xfId="3" applyNumberFormat="1" applyFont="1" applyBorder="1"/>
    <xf numFmtId="0" fontId="11" fillId="0" borderId="1" xfId="3" applyFont="1" applyBorder="1" applyAlignment="1">
      <alignment wrapText="1"/>
    </xf>
    <xf numFmtId="0" fontId="16" fillId="0" borderId="0" xfId="0" applyFont="1" applyBorder="1" applyAlignment="1" applyProtection="1">
      <alignment horizontal="right" wrapText="1"/>
    </xf>
    <xf numFmtId="0" fontId="13" fillId="0" borderId="0" xfId="1" applyFont="1" applyAlignment="1">
      <alignment horizontal="left"/>
    </xf>
    <xf numFmtId="0" fontId="13" fillId="0" borderId="0" xfId="1" applyFont="1" applyAlignment="1">
      <alignment horizontal="center"/>
    </xf>
    <xf numFmtId="0" fontId="13" fillId="0" borderId="0" xfId="1" applyFont="1" applyAlignment="1">
      <alignment horizontal="right"/>
    </xf>
    <xf numFmtId="0" fontId="3" fillId="0" borderId="0" xfId="1" applyFont="1" applyBorder="1" applyAlignment="1" applyProtection="1">
      <alignment horizontal="left" vertical="top" wrapText="1"/>
    </xf>
    <xf numFmtId="0" fontId="25" fillId="0" borderId="0" xfId="1" applyFont="1" applyAlignment="1">
      <alignment horizontal="right"/>
    </xf>
    <xf numFmtId="0" fontId="13" fillId="0" borderId="0" xfId="1" applyFont="1" applyBorder="1" applyAlignment="1" applyProtection="1">
      <alignment horizontal="right" wrapText="1"/>
    </xf>
    <xf numFmtId="49" fontId="11" fillId="0" borderId="1" xfId="1" applyNumberFormat="1" applyFont="1" applyBorder="1" applyAlignment="1">
      <alignment horizontal="center" vertical="center" wrapText="1"/>
    </xf>
    <xf numFmtId="49" fontId="11" fillId="0" borderId="1" xfId="1" applyNumberFormat="1" applyFont="1" applyFill="1" applyBorder="1" applyAlignment="1" applyProtection="1">
      <alignment horizontal="center" vertical="center" wrapText="1"/>
    </xf>
    <xf numFmtId="49" fontId="18" fillId="0" borderId="1" xfId="3" applyNumberFormat="1" applyFont="1" applyBorder="1" applyAlignment="1" applyProtection="1">
      <alignment horizontal="center" vertical="center" wrapText="1"/>
    </xf>
    <xf numFmtId="166" fontId="12" fillId="0" borderId="1" xfId="3" applyNumberFormat="1" applyFont="1" applyBorder="1" applyAlignment="1" applyProtection="1">
      <alignment horizontal="center" vertical="center" wrapText="1"/>
    </xf>
    <xf numFmtId="166" fontId="12" fillId="0" borderId="1" xfId="1" applyNumberFormat="1" applyFont="1" applyBorder="1" applyAlignment="1">
      <alignment horizontal="center" vertical="center"/>
    </xf>
    <xf numFmtId="0" fontId="12" fillId="0" borderId="1" xfId="1" applyFont="1" applyBorder="1" applyAlignment="1">
      <alignment vertical="center"/>
    </xf>
    <xf numFmtId="49" fontId="19" fillId="0" borderId="1" xfId="3" applyNumberFormat="1" applyFont="1" applyBorder="1" applyAlignment="1" applyProtection="1">
      <alignment horizontal="center" vertical="center" wrapText="1"/>
    </xf>
    <xf numFmtId="166" fontId="11" fillId="0" borderId="1" xfId="3" applyNumberFormat="1" applyFont="1" applyBorder="1" applyAlignment="1" applyProtection="1">
      <alignment horizontal="center" vertical="center" wrapText="1"/>
    </xf>
    <xf numFmtId="166" fontId="11" fillId="0" borderId="1" xfId="1" applyNumberFormat="1" applyFont="1" applyBorder="1" applyAlignment="1">
      <alignment horizontal="center" vertical="center"/>
    </xf>
    <xf numFmtId="0" fontId="11" fillId="0" borderId="1" xfId="1" applyFont="1" applyBorder="1" applyAlignment="1">
      <alignment vertical="center"/>
    </xf>
    <xf numFmtId="0" fontId="11" fillId="0" borderId="1" xfId="1" applyFont="1" applyFill="1" applyBorder="1" applyAlignment="1">
      <alignment vertical="center" wrapText="1"/>
    </xf>
    <xf numFmtId="166" fontId="11" fillId="0" borderId="1" xfId="1" applyNumberFormat="1" applyFont="1" applyFill="1" applyBorder="1" applyAlignment="1">
      <alignment horizontal="center" vertical="center"/>
    </xf>
    <xf numFmtId="166" fontId="12" fillId="0" borderId="1" xfId="1" applyNumberFormat="1" applyFont="1" applyFill="1" applyBorder="1" applyAlignment="1">
      <alignment horizontal="center" vertical="center"/>
    </xf>
    <xf numFmtId="0" fontId="12" fillId="0" borderId="1" xfId="1" applyFont="1" applyFill="1" applyBorder="1" applyAlignment="1">
      <alignment vertical="center" wrapText="1"/>
    </xf>
    <xf numFmtId="0" fontId="11" fillId="0" borderId="11" xfId="1" applyFont="1" applyFill="1" applyBorder="1" applyAlignment="1">
      <alignment vertical="center" wrapText="1"/>
    </xf>
    <xf numFmtId="0" fontId="10" fillId="0" borderId="0" xfId="1" applyFill="1"/>
    <xf numFmtId="0" fontId="11" fillId="0" borderId="1" xfId="1" applyNumberFormat="1" applyFont="1" applyFill="1" applyBorder="1" applyAlignment="1">
      <alignment vertical="center" wrapText="1"/>
    </xf>
    <xf numFmtId="0" fontId="11" fillId="0" borderId="1" xfId="1" applyFont="1" applyBorder="1" applyAlignment="1">
      <alignment vertical="center" wrapText="1"/>
    </xf>
    <xf numFmtId="166" fontId="12" fillId="0" borderId="1" xfId="3" applyNumberFormat="1" applyFont="1" applyFill="1" applyBorder="1" applyAlignment="1" applyProtection="1">
      <alignment horizontal="center" vertical="center" wrapText="1"/>
    </xf>
    <xf numFmtId="0" fontId="20" fillId="0" borderId="1" xfId="0" applyFont="1" applyFill="1" applyBorder="1" applyAlignment="1">
      <alignment horizontal="left" vertical="center" wrapText="1"/>
    </xf>
    <xf numFmtId="49" fontId="18" fillId="0" borderId="1" xfId="0" applyNumberFormat="1" applyFont="1" applyBorder="1" applyAlignment="1" applyProtection="1">
      <alignment horizontal="center" vertical="center" wrapText="1"/>
    </xf>
    <xf numFmtId="49" fontId="18" fillId="0" borderId="1" xfId="0" applyNumberFormat="1" applyFont="1" applyBorder="1" applyAlignment="1" applyProtection="1">
      <alignment horizontal="left" vertical="center" wrapText="1"/>
    </xf>
    <xf numFmtId="49" fontId="19" fillId="0" borderId="1" xfId="0" applyNumberFormat="1" applyFont="1" applyBorder="1" applyAlignment="1" applyProtection="1">
      <alignment horizontal="center" vertical="center" wrapText="1"/>
    </xf>
    <xf numFmtId="49" fontId="19" fillId="0" borderId="1" xfId="0" applyNumberFormat="1" applyFont="1" applyBorder="1" applyAlignment="1" applyProtection="1">
      <alignment horizontal="left" vertical="center" wrapText="1"/>
    </xf>
    <xf numFmtId="166" fontId="18" fillId="0" borderId="1" xfId="0" applyNumberFormat="1" applyFont="1" applyBorder="1" applyAlignment="1" applyProtection="1">
      <alignment horizontal="center" vertical="center" wrapText="1"/>
    </xf>
    <xf numFmtId="166" fontId="11" fillId="0" borderId="1" xfId="0" applyNumberFormat="1" applyFont="1" applyBorder="1" applyAlignment="1">
      <alignment horizontal="center" vertical="center"/>
    </xf>
    <xf numFmtId="166" fontId="19" fillId="0" borderId="1" xfId="0" applyNumberFormat="1" applyFont="1" applyBorder="1" applyAlignment="1" applyProtection="1">
      <alignment horizontal="center" vertical="center" wrapText="1"/>
    </xf>
    <xf numFmtId="49" fontId="17" fillId="0" borderId="1" xfId="0" applyNumberFormat="1" applyFont="1" applyBorder="1" applyAlignment="1" applyProtection="1">
      <alignment horizontal="center" vertical="top" wrapText="1"/>
    </xf>
    <xf numFmtId="49" fontId="12" fillId="0" borderId="1" xfId="3" applyNumberFormat="1" applyFont="1" applyFill="1" applyBorder="1" applyAlignment="1">
      <alignment horizontal="center" vertical="top" wrapText="1"/>
    </xf>
    <xf numFmtId="49" fontId="12" fillId="0" borderId="1" xfId="1" applyNumberFormat="1" applyFont="1" applyFill="1" applyBorder="1" applyAlignment="1">
      <alignment horizontal="center" vertical="top" wrapText="1"/>
    </xf>
    <xf numFmtId="166" fontId="12" fillId="0" borderId="1" xfId="0" applyNumberFormat="1" applyFont="1" applyBorder="1" applyAlignment="1">
      <alignment horizontal="center" vertical="center"/>
    </xf>
    <xf numFmtId="167" fontId="11" fillId="0" borderId="1" xfId="3" applyNumberFormat="1" applyFont="1" applyFill="1" applyBorder="1" applyAlignment="1">
      <alignment vertical="top" wrapText="1"/>
    </xf>
    <xf numFmtId="49" fontId="11" fillId="0" borderId="1" xfId="3" applyNumberFormat="1" applyFont="1" applyBorder="1" applyAlignment="1" applyProtection="1">
      <alignment horizontal="left" vertical="top" wrapText="1"/>
    </xf>
    <xf numFmtId="0" fontId="3" fillId="0" borderId="0" xfId="26" applyFont="1" applyBorder="1" applyAlignment="1" applyProtection="1"/>
    <xf numFmtId="0" fontId="1" fillId="0" borderId="0" xfId="26"/>
    <xf numFmtId="0" fontId="3" fillId="7" borderId="0" xfId="26" applyFont="1" applyFill="1" applyBorder="1" applyAlignment="1" applyProtection="1"/>
    <xf numFmtId="0" fontId="5" fillId="0" borderId="0" xfId="26" applyFont="1" applyBorder="1" applyAlignment="1" applyProtection="1">
      <alignment horizontal="left"/>
    </xf>
    <xf numFmtId="0" fontId="5" fillId="0" borderId="0" xfId="26" applyFont="1" applyBorder="1" applyAlignment="1" applyProtection="1">
      <alignment horizontal="center"/>
    </xf>
    <xf numFmtId="0" fontId="5" fillId="7" borderId="0" xfId="26" applyFont="1" applyFill="1" applyBorder="1" applyAlignment="1" applyProtection="1">
      <alignment horizontal="center"/>
    </xf>
    <xf numFmtId="0" fontId="5" fillId="8" borderId="0" xfId="26" applyFont="1" applyFill="1" applyBorder="1" applyAlignment="1" applyProtection="1">
      <alignment horizontal="center"/>
    </xf>
    <xf numFmtId="0" fontId="5" fillId="7" borderId="0" xfId="26" applyFont="1" applyFill="1" applyBorder="1" applyAlignment="1" applyProtection="1">
      <alignment horizontal="left"/>
    </xf>
    <xf numFmtId="164" fontId="5" fillId="7" borderId="0" xfId="26" applyNumberFormat="1" applyFont="1" applyFill="1" applyBorder="1" applyAlignment="1" applyProtection="1">
      <alignment horizontal="center"/>
    </xf>
    <xf numFmtId="0" fontId="1" fillId="7" borderId="0" xfId="26" applyFill="1"/>
    <xf numFmtId="0" fontId="13" fillId="7" borderId="0" xfId="26" applyFont="1" applyFill="1" applyAlignment="1">
      <alignment horizontal="left"/>
    </xf>
    <xf numFmtId="0" fontId="13" fillId="7" borderId="0" xfId="26" applyFont="1" applyFill="1" applyAlignment="1">
      <alignment horizontal="center"/>
    </xf>
    <xf numFmtId="0" fontId="13" fillId="7" borderId="0" xfId="26" applyFont="1" applyFill="1" applyAlignment="1">
      <alignment horizontal="right"/>
    </xf>
    <xf numFmtId="0" fontId="3" fillId="0" borderId="0" xfId="26" applyFont="1" applyBorder="1" applyAlignment="1" applyProtection="1">
      <alignment wrapText="1"/>
    </xf>
    <xf numFmtId="0" fontId="3" fillId="7" borderId="0" xfId="26" applyFont="1" applyFill="1" applyBorder="1" applyAlignment="1" applyProtection="1">
      <alignment wrapText="1"/>
    </xf>
    <xf numFmtId="0" fontId="3" fillId="8" borderId="0" xfId="26" applyFont="1" applyFill="1" applyBorder="1" applyAlignment="1" applyProtection="1">
      <alignment wrapText="1"/>
    </xf>
    <xf numFmtId="49" fontId="12" fillId="0" borderId="1" xfId="26" applyNumberFormat="1" applyFont="1" applyBorder="1" applyAlignment="1" applyProtection="1">
      <alignment horizontal="center" vertical="center" wrapText="1"/>
    </xf>
    <xf numFmtId="49" fontId="12" fillId="7" borderId="1" xfId="26" applyNumberFormat="1" applyFont="1" applyFill="1" applyBorder="1" applyAlignment="1" applyProtection="1">
      <alignment horizontal="center" vertical="center" wrapText="1"/>
    </xf>
    <xf numFmtId="49" fontId="12" fillId="8" borderId="1" xfId="26" applyNumberFormat="1" applyFont="1" applyFill="1" applyBorder="1" applyAlignment="1" applyProtection="1">
      <alignment horizontal="center" vertical="center" wrapText="1"/>
    </xf>
    <xf numFmtId="49" fontId="12" fillId="0" borderId="1" xfId="26" applyNumberFormat="1" applyFont="1" applyFill="1" applyBorder="1" applyAlignment="1">
      <alignment horizontal="center" vertical="center" wrapText="1"/>
    </xf>
    <xf numFmtId="49" fontId="12" fillId="0" borderId="1" xfId="26" applyNumberFormat="1" applyFont="1" applyFill="1" applyBorder="1" applyAlignment="1" applyProtection="1">
      <alignment horizontal="center" vertical="center" wrapText="1"/>
    </xf>
    <xf numFmtId="166" fontId="12" fillId="0" borderId="1" xfId="26" applyNumberFormat="1" applyFont="1" applyBorder="1" applyAlignment="1" applyProtection="1">
      <alignment horizontal="right" vertical="center" wrapText="1"/>
    </xf>
    <xf numFmtId="166" fontId="12" fillId="0" borderId="1" xfId="26" applyNumberFormat="1" applyFont="1" applyBorder="1" applyAlignment="1">
      <alignment vertical="center"/>
    </xf>
    <xf numFmtId="0" fontId="11" fillId="0" borderId="1" xfId="26" applyFont="1" applyBorder="1"/>
    <xf numFmtId="166" fontId="11" fillId="0" borderId="1" xfId="26" applyNumberFormat="1" applyFont="1" applyBorder="1" applyAlignment="1" applyProtection="1">
      <alignment horizontal="right" vertical="center" wrapText="1"/>
    </xf>
    <xf numFmtId="166" fontId="11" fillId="0" borderId="1" xfId="26" applyNumberFormat="1" applyFont="1" applyBorder="1" applyAlignment="1">
      <alignment horizontal="right" vertical="center"/>
    </xf>
    <xf numFmtId="0" fontId="11" fillId="0" borderId="1" xfId="26" applyFont="1" applyBorder="1" applyAlignment="1">
      <alignment wrapText="1"/>
    </xf>
    <xf numFmtId="0" fontId="11" fillId="7" borderId="1" xfId="26" applyFont="1" applyFill="1" applyBorder="1" applyAlignment="1">
      <alignment wrapText="1"/>
    </xf>
    <xf numFmtId="0" fontId="11" fillId="7" borderId="1" xfId="26" applyFont="1" applyFill="1" applyBorder="1"/>
    <xf numFmtId="166" fontId="12" fillId="0" borderId="1" xfId="26" applyNumberFormat="1" applyFont="1" applyBorder="1" applyAlignment="1">
      <alignment horizontal="right" vertical="center"/>
    </xf>
    <xf numFmtId="0" fontId="10" fillId="0" borderId="0" xfId="26" applyFont="1"/>
    <xf numFmtId="49" fontId="11" fillId="0" borderId="1" xfId="26" applyNumberFormat="1" applyFont="1" applyBorder="1" applyAlignment="1" applyProtection="1">
      <alignment horizontal="center" vertical="center" wrapText="1"/>
    </xf>
    <xf numFmtId="49" fontId="11" fillId="0" borderId="1" xfId="26" applyNumberFormat="1" applyFont="1" applyBorder="1" applyAlignment="1" applyProtection="1">
      <alignment horizontal="left" vertical="center" wrapText="1"/>
    </xf>
    <xf numFmtId="49" fontId="11" fillId="7" borderId="1" xfId="26" applyNumberFormat="1" applyFont="1" applyFill="1" applyBorder="1" applyAlignment="1" applyProtection="1">
      <alignment horizontal="center" vertical="center" wrapText="1"/>
    </xf>
    <xf numFmtId="49" fontId="11" fillId="8" borderId="1" xfId="26" applyNumberFormat="1" applyFont="1" applyFill="1" applyBorder="1" applyAlignment="1" applyProtection="1">
      <alignment horizontal="left" vertical="center" wrapText="1"/>
    </xf>
    <xf numFmtId="49" fontId="11" fillId="8" borderId="1" xfId="26" applyNumberFormat="1" applyFont="1" applyFill="1" applyBorder="1" applyAlignment="1" applyProtection="1">
      <alignment horizontal="center" vertical="center" wrapText="1"/>
    </xf>
    <xf numFmtId="0" fontId="1" fillId="8" borderId="0" xfId="26" applyFill="1"/>
    <xf numFmtId="0" fontId="3" fillId="0" borderId="0" xfId="26" applyFont="1" applyBorder="1" applyAlignment="1" applyProtection="1">
      <alignment horizontal="right" wrapText="1"/>
    </xf>
    <xf numFmtId="2" fontId="11" fillId="0" borderId="1" xfId="1" applyNumberFormat="1" applyFont="1" applyFill="1" applyBorder="1" applyAlignment="1">
      <alignment horizontal="center" vertical="center"/>
    </xf>
    <xf numFmtId="167" fontId="11" fillId="0" borderId="1" xfId="0" applyNumberFormat="1" applyFont="1" applyFill="1" applyBorder="1" applyAlignment="1" applyProtection="1">
      <alignment horizontal="left" vertical="center" wrapText="1"/>
    </xf>
    <xf numFmtId="49" fontId="12" fillId="0" borderId="1" xfId="26" applyNumberFormat="1" applyFont="1" applyBorder="1" applyAlignment="1" applyProtection="1">
      <alignment horizontal="left" vertical="center" wrapText="1"/>
    </xf>
    <xf numFmtId="49" fontId="12" fillId="8" borderId="1" xfId="26" applyNumberFormat="1" applyFont="1" applyFill="1" applyBorder="1" applyAlignment="1" applyProtection="1">
      <alignment horizontal="left" vertical="center" wrapText="1"/>
    </xf>
    <xf numFmtId="165" fontId="11" fillId="0" borderId="1" xfId="26" applyNumberFormat="1" applyFont="1" applyBorder="1" applyAlignment="1" applyProtection="1">
      <alignment horizontal="left" vertical="center" wrapText="1"/>
    </xf>
    <xf numFmtId="0" fontId="27" fillId="0" borderId="1" xfId="26" applyFont="1" applyBorder="1" applyAlignment="1">
      <alignment wrapText="1"/>
    </xf>
    <xf numFmtId="49" fontId="11" fillId="7" borderId="1" xfId="26" applyNumberFormat="1" applyFont="1" applyFill="1" applyBorder="1" applyAlignment="1" applyProtection="1">
      <alignment horizontal="left" vertical="center" wrapText="1"/>
    </xf>
    <xf numFmtId="0" fontId="27" fillId="0" borderId="1" xfId="26" applyFont="1" applyBorder="1" applyAlignment="1">
      <alignment vertical="center" wrapText="1"/>
    </xf>
    <xf numFmtId="0" fontId="11" fillId="0" borderId="1" xfId="26" applyFont="1" applyBorder="1" applyAlignment="1">
      <alignment vertical="center" wrapText="1"/>
    </xf>
    <xf numFmtId="0" fontId="13" fillId="0" borderId="0" xfId="3" applyFont="1" applyAlignment="1"/>
    <xf numFmtId="0" fontId="15" fillId="0" borderId="0" xfId="3" applyFont="1" applyBorder="1" applyAlignment="1" applyProtection="1"/>
    <xf numFmtId="0" fontId="15" fillId="0" borderId="0" xfId="3" applyFont="1"/>
    <xf numFmtId="0" fontId="11" fillId="0" borderId="0" xfId="3" applyFont="1" applyBorder="1" applyAlignment="1" applyProtection="1"/>
    <xf numFmtId="0" fontId="11" fillId="0" borderId="0" xfId="3" applyFont="1" applyBorder="1" applyAlignment="1" applyProtection="1">
      <alignment horizontal="right" wrapText="1"/>
    </xf>
    <xf numFmtId="166" fontId="12" fillId="0" borderId="1" xfId="3" applyNumberFormat="1" applyFont="1" applyBorder="1" applyAlignment="1">
      <alignment horizontal="right" vertical="center"/>
    </xf>
    <xf numFmtId="166" fontId="11" fillId="0" borderId="1" xfId="3" applyNumberFormat="1" applyFont="1" applyBorder="1" applyAlignment="1">
      <alignment horizontal="right" vertical="center"/>
    </xf>
    <xf numFmtId="167" fontId="11" fillId="0" borderId="1" xfId="3" applyNumberFormat="1" applyFont="1" applyBorder="1" applyAlignment="1">
      <alignment horizontal="right" vertical="center"/>
    </xf>
    <xf numFmtId="0" fontId="11" fillId="0" borderId="1" xfId="3" applyFont="1" applyBorder="1" applyAlignment="1">
      <alignment vertical="center" wrapText="1"/>
    </xf>
    <xf numFmtId="0" fontId="11" fillId="0" borderId="1" xfId="3" applyFont="1" applyFill="1" applyBorder="1" applyAlignment="1">
      <alignment vertical="center" wrapText="1"/>
    </xf>
    <xf numFmtId="0" fontId="11" fillId="0" borderId="1" xfId="3" applyFont="1" applyFill="1" applyBorder="1"/>
    <xf numFmtId="166" fontId="12" fillId="0" borderId="1" xfId="3" applyNumberFormat="1" applyFont="1" applyBorder="1" applyAlignment="1">
      <alignment vertical="center"/>
    </xf>
    <xf numFmtId="166" fontId="11" fillId="0" borderId="1" xfId="3" applyNumberFormat="1" applyFont="1" applyBorder="1" applyAlignment="1">
      <alignment vertical="center"/>
    </xf>
    <xf numFmtId="0" fontId="12" fillId="0" borderId="1" xfId="3" applyFont="1" applyBorder="1" applyAlignment="1">
      <alignment wrapText="1"/>
    </xf>
    <xf numFmtId="0" fontId="11" fillId="0" borderId="1" xfId="3" applyFont="1" applyFill="1" applyBorder="1" applyAlignment="1">
      <alignment horizontal="left" vertical="center" wrapText="1"/>
    </xf>
    <xf numFmtId="0" fontId="11" fillId="3" borderId="1" xfId="3" applyFont="1" applyFill="1" applyBorder="1" applyAlignment="1">
      <alignment vertical="center" wrapText="1"/>
    </xf>
    <xf numFmtId="0" fontId="11" fillId="3" borderId="11" xfId="3" applyFont="1" applyFill="1" applyBorder="1" applyAlignment="1">
      <alignment vertical="center" wrapText="1"/>
    </xf>
    <xf numFmtId="0" fontId="12" fillId="3" borderId="1" xfId="0" applyFont="1" applyFill="1" applyBorder="1"/>
    <xf numFmtId="0" fontId="11" fillId="3" borderId="1" xfId="0" applyFont="1" applyFill="1" applyBorder="1"/>
    <xf numFmtId="0" fontId="19" fillId="0" borderId="1" xfId="0" applyFont="1" applyBorder="1" applyAlignment="1">
      <alignment horizontal="justify"/>
    </xf>
    <xf numFmtId="0" fontId="19" fillId="0" borderId="1" xfId="0" applyFont="1" applyBorder="1"/>
    <xf numFmtId="0" fontId="19" fillId="0" borderId="1" xfId="0" applyFont="1" applyBorder="1" applyAlignment="1">
      <alignment wrapText="1"/>
    </xf>
    <xf numFmtId="0" fontId="3" fillId="0" borderId="0" xfId="0" applyFont="1" applyBorder="1" applyAlignment="1" applyProtection="1">
      <alignment horizontal="right"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wrapText="1"/>
    </xf>
    <xf numFmtId="0" fontId="0" fillId="0" borderId="0" xfId="0" applyAlignment="1">
      <alignment wrapText="1"/>
    </xf>
    <xf numFmtId="0" fontId="16" fillId="0" borderId="1" xfId="0" applyFont="1" applyBorder="1" applyAlignment="1">
      <alignment vertical="center" wrapText="1"/>
    </xf>
    <xf numFmtId="0" fontId="16" fillId="0" borderId="1" xfId="0" applyFont="1" applyBorder="1" applyAlignment="1">
      <alignment wrapText="1"/>
    </xf>
    <xf numFmtId="0" fontId="16" fillId="0" borderId="1" xfId="0" applyFont="1" applyBorder="1" applyAlignment="1">
      <alignment vertical="top" wrapText="1"/>
    </xf>
    <xf numFmtId="0" fontId="16" fillId="0" borderId="1" xfId="0" applyFont="1" applyFill="1" applyBorder="1" applyAlignment="1">
      <alignment wrapText="1"/>
    </xf>
    <xf numFmtId="167" fontId="16" fillId="0" borderId="1" xfId="0" applyNumberFormat="1" applyFont="1" applyFill="1" applyBorder="1"/>
    <xf numFmtId="0" fontId="16" fillId="0" borderId="1" xfId="0" applyFont="1" applyFill="1" applyBorder="1"/>
    <xf numFmtId="0" fontId="16" fillId="0" borderId="1" xfId="0" applyFont="1" applyFill="1" applyBorder="1" applyAlignment="1">
      <alignment horizontal="left" wrapText="1"/>
    </xf>
    <xf numFmtId="0" fontId="16" fillId="0" borderId="1" xfId="0" applyFont="1" applyBorder="1" applyAlignment="1">
      <alignment horizontal="left" wrapText="1"/>
    </xf>
    <xf numFmtId="49" fontId="6" fillId="0" borderId="1" xfId="0" applyNumberFormat="1" applyFont="1" applyFill="1" applyBorder="1" applyAlignment="1" applyProtection="1">
      <alignment horizontal="center" vertical="center" wrapText="1"/>
    </xf>
    <xf numFmtId="0" fontId="28" fillId="0" borderId="0" xfId="0" applyFont="1" applyBorder="1" applyAlignment="1" applyProtection="1"/>
    <xf numFmtId="0" fontId="29" fillId="0" borderId="0" xfId="0" applyFont="1" applyBorder="1" applyAlignment="1" applyProtection="1">
      <alignment horizontal="left"/>
    </xf>
    <xf numFmtId="0" fontId="29" fillId="0" borderId="0" xfId="0" applyFont="1" applyBorder="1" applyAlignment="1" applyProtection="1">
      <alignment horizontal="center"/>
    </xf>
    <xf numFmtId="2" fontId="29" fillId="0" borderId="0" xfId="0" applyNumberFormat="1" applyFont="1" applyBorder="1" applyAlignment="1" applyProtection="1">
      <alignment horizontal="center"/>
    </xf>
    <xf numFmtId="164" fontId="29" fillId="0" borderId="0" xfId="0" applyNumberFormat="1" applyFont="1" applyBorder="1" applyAlignment="1" applyProtection="1">
      <alignment horizontal="center"/>
    </xf>
    <xf numFmtId="0" fontId="28" fillId="0" borderId="0" xfId="0" applyFont="1" applyBorder="1" applyAlignment="1" applyProtection="1">
      <alignment wrapText="1"/>
    </xf>
    <xf numFmtId="0" fontId="11" fillId="3" borderId="1" xfId="0" applyFont="1" applyFill="1" applyBorder="1" applyAlignment="1">
      <alignment horizontal="right"/>
    </xf>
    <xf numFmtId="0" fontId="13" fillId="3" borderId="0" xfId="3" applyFont="1" applyFill="1" applyAlignment="1">
      <alignment horizontal="center" vertical="center"/>
    </xf>
    <xf numFmtId="0" fontId="13" fillId="3" borderId="0" xfId="3" applyFont="1" applyFill="1" applyAlignment="1">
      <alignment horizontal="left" vertical="center"/>
    </xf>
    <xf numFmtId="0" fontId="13" fillId="3" borderId="0" xfId="3" applyFont="1" applyFill="1" applyAlignment="1">
      <alignment horizontal="center"/>
    </xf>
    <xf numFmtId="0" fontId="13" fillId="3" borderId="0" xfId="3" applyFont="1" applyFill="1" applyAlignment="1">
      <alignment horizontal="right"/>
    </xf>
    <xf numFmtId="0" fontId="3" fillId="3" borderId="0" xfId="3" applyFont="1" applyFill="1" applyBorder="1" applyAlignment="1" applyProtection="1"/>
    <xf numFmtId="0" fontId="15" fillId="3" borderId="0" xfId="3" applyFont="1" applyFill="1" applyAlignment="1">
      <alignment horizontal="right"/>
    </xf>
    <xf numFmtId="0" fontId="13" fillId="3" borderId="0" xfId="3" applyFont="1" applyFill="1" applyBorder="1" applyAlignment="1">
      <alignment horizontal="right"/>
    </xf>
    <xf numFmtId="0" fontId="10" fillId="3" borderId="0" xfId="3" applyFill="1"/>
    <xf numFmtId="0" fontId="10" fillId="3" borderId="0" xfId="3" applyFont="1" applyFill="1"/>
    <xf numFmtId="0" fontId="10" fillId="3" borderId="0" xfId="3" applyFill="1" applyBorder="1"/>
    <xf numFmtId="0" fontId="11" fillId="3" borderId="0" xfId="3" applyFont="1" applyFill="1" applyBorder="1" applyAlignment="1" applyProtection="1">
      <alignment horizontal="center" vertical="center" wrapText="1"/>
    </xf>
    <xf numFmtId="0" fontId="11" fillId="3" borderId="0" xfId="3" applyFont="1" applyFill="1" applyBorder="1" applyAlignment="1" applyProtection="1">
      <alignment horizontal="left" vertical="center" wrapText="1"/>
    </xf>
    <xf numFmtId="0" fontId="11" fillId="3" borderId="0" xfId="3" applyFont="1" applyFill="1" applyBorder="1" applyAlignment="1" applyProtection="1">
      <alignment wrapText="1"/>
    </xf>
    <xf numFmtId="0" fontId="11" fillId="3" borderId="0" xfId="3" applyFont="1" applyFill="1" applyBorder="1"/>
    <xf numFmtId="0" fontId="11" fillId="3" borderId="0" xfId="3" applyFont="1" applyFill="1"/>
    <xf numFmtId="49" fontId="12" fillId="3" borderId="1" xfId="1" applyNumberFormat="1" applyFont="1" applyFill="1" applyBorder="1" applyAlignment="1" applyProtection="1">
      <alignment horizontal="center" vertical="center" wrapText="1"/>
    </xf>
    <xf numFmtId="49" fontId="12" fillId="3" borderId="1" xfId="3" applyNumberFormat="1" applyFont="1" applyFill="1" applyBorder="1" applyAlignment="1">
      <alignment horizontal="center" vertical="center" wrapText="1"/>
    </xf>
    <xf numFmtId="49" fontId="11" fillId="3" borderId="1" xfId="3" applyNumberFormat="1" applyFont="1" applyFill="1" applyBorder="1" applyAlignment="1">
      <alignment horizontal="center" vertical="center" wrapText="1"/>
    </xf>
    <xf numFmtId="167" fontId="12" fillId="3" borderId="1" xfId="3" applyNumberFormat="1" applyFont="1" applyFill="1" applyBorder="1" applyAlignment="1">
      <alignment horizontal="right" vertical="center"/>
    </xf>
    <xf numFmtId="167" fontId="11" fillId="3" borderId="1" xfId="3" applyNumberFormat="1" applyFont="1" applyFill="1" applyBorder="1" applyAlignment="1">
      <alignment vertical="center"/>
    </xf>
    <xf numFmtId="165" fontId="12" fillId="3" borderId="1" xfId="3" applyNumberFormat="1" applyFont="1" applyFill="1" applyBorder="1" applyAlignment="1" applyProtection="1">
      <alignment horizontal="left" vertical="center" wrapText="1"/>
    </xf>
    <xf numFmtId="0" fontId="12" fillId="3" borderId="1" xfId="3" applyNumberFormat="1" applyFont="1" applyFill="1" applyBorder="1" applyAlignment="1">
      <alignment horizontal="left" vertical="center" wrapText="1"/>
    </xf>
    <xf numFmtId="0" fontId="11" fillId="3" borderId="1" xfId="0" applyFont="1" applyFill="1" applyBorder="1" applyAlignment="1">
      <alignment vertical="center" wrapText="1"/>
    </xf>
    <xf numFmtId="0" fontId="11" fillId="3" borderId="1" xfId="3" applyNumberFormat="1" applyFont="1" applyFill="1" applyBorder="1" applyAlignment="1">
      <alignment vertical="center" wrapText="1"/>
    </xf>
    <xf numFmtId="0" fontId="11" fillId="3" borderId="0" xfId="3" applyFont="1" applyFill="1" applyBorder="1" applyAlignment="1">
      <alignment wrapText="1"/>
    </xf>
    <xf numFmtId="0" fontId="11" fillId="3" borderId="1" xfId="0" applyNumberFormat="1" applyFont="1" applyFill="1" applyBorder="1" applyAlignment="1">
      <alignment vertical="center" wrapText="1"/>
    </xf>
    <xf numFmtId="0" fontId="11" fillId="3" borderId="0" xfId="3" applyFont="1" applyFill="1" applyAlignment="1">
      <alignment horizontal="center" vertical="center"/>
    </xf>
    <xf numFmtId="0" fontId="11" fillId="3" borderId="0" xfId="3" applyFont="1" applyFill="1" applyAlignment="1">
      <alignment horizontal="left" vertical="center"/>
    </xf>
    <xf numFmtId="0" fontId="11" fillId="3" borderId="14" xfId="3" applyFont="1" applyFill="1" applyBorder="1" applyAlignment="1">
      <alignment wrapText="1"/>
    </xf>
    <xf numFmtId="0" fontId="12" fillId="3" borderId="0" xfId="3" applyFont="1" applyFill="1" applyAlignment="1">
      <alignment horizontal="left" vertical="center"/>
    </xf>
    <xf numFmtId="0" fontId="11" fillId="3" borderId="0" xfId="3" applyFont="1" applyFill="1" applyAlignment="1">
      <alignment wrapText="1"/>
    </xf>
    <xf numFmtId="0" fontId="11" fillId="3" borderId="0" xfId="3" applyNumberFormat="1" applyFont="1" applyFill="1" applyAlignment="1">
      <alignment horizontal="left" vertical="center" wrapText="1"/>
    </xf>
    <xf numFmtId="0" fontId="8"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49" fontId="12" fillId="4" borderId="4" xfId="0" applyNumberFormat="1" applyFont="1" applyFill="1" applyBorder="1" applyAlignment="1" applyProtection="1">
      <alignment horizontal="center" vertical="center" wrapText="1"/>
    </xf>
    <xf numFmtId="0" fontId="11" fillId="4" borderId="9" xfId="0" applyFont="1" applyFill="1" applyBorder="1" applyAlignment="1">
      <alignment vertical="center" wrapText="1"/>
    </xf>
    <xf numFmtId="0" fontId="13" fillId="0" borderId="0" xfId="3" applyFont="1" applyAlignment="1">
      <alignment horizontal="center" vertical="center" wrapText="1"/>
    </xf>
    <xf numFmtId="0" fontId="14" fillId="0" borderId="0" xfId="3" applyFont="1" applyAlignment="1">
      <alignment horizontal="center" vertical="center" wrapText="1"/>
    </xf>
    <xf numFmtId="0" fontId="14" fillId="0" borderId="0" xfId="3" applyFont="1" applyAlignment="1">
      <alignment wrapText="1"/>
    </xf>
    <xf numFmtId="0" fontId="10" fillId="0" borderId="0" xfId="3" applyAlignment="1">
      <alignment wrapText="1"/>
    </xf>
    <xf numFmtId="0" fontId="3" fillId="0" borderId="0" xfId="3" applyFont="1" applyBorder="1" applyAlignment="1" applyProtection="1">
      <alignment horizontal="left" vertical="top" wrapText="1"/>
    </xf>
    <xf numFmtId="0" fontId="10" fillId="0" borderId="0" xfId="3" applyFont="1" applyBorder="1" applyAlignment="1" applyProtection="1">
      <alignment horizontal="left" vertical="top" wrapText="1"/>
    </xf>
    <xf numFmtId="49" fontId="11" fillId="0" borderId="11" xfId="3" applyNumberFormat="1" applyFont="1" applyBorder="1" applyAlignment="1" applyProtection="1">
      <alignment horizontal="left" vertical="center" wrapText="1"/>
    </xf>
    <xf numFmtId="0" fontId="11" fillId="0" borderId="13" xfId="3" applyFont="1" applyBorder="1" applyAlignment="1">
      <alignment horizontal="left" vertical="center" wrapText="1"/>
    </xf>
    <xf numFmtId="0" fontId="11" fillId="0" borderId="12" xfId="3" applyFont="1" applyBorder="1" applyAlignment="1">
      <alignment horizontal="left" vertical="center" wrapText="1"/>
    </xf>
    <xf numFmtId="0" fontId="11" fillId="0" borderId="11" xfId="3" applyFont="1" applyBorder="1" applyAlignment="1">
      <alignment vertical="top" wrapText="1"/>
    </xf>
    <xf numFmtId="0" fontId="11" fillId="0" borderId="13" xfId="3" applyFont="1" applyBorder="1" applyAlignment="1">
      <alignment vertical="top" wrapText="1"/>
    </xf>
    <xf numFmtId="0" fontId="11" fillId="0" borderId="12" xfId="3" applyFont="1" applyBorder="1" applyAlignment="1">
      <alignment vertical="top" wrapText="1"/>
    </xf>
    <xf numFmtId="49" fontId="11" fillId="0" borderId="11" xfId="3" applyNumberFormat="1" applyFont="1" applyBorder="1" applyAlignment="1" applyProtection="1">
      <alignment horizontal="center" vertical="center" wrapText="1"/>
    </xf>
    <xf numFmtId="49" fontId="11" fillId="0" borderId="12" xfId="3" applyNumberFormat="1" applyFont="1" applyBorder="1" applyAlignment="1" applyProtection="1">
      <alignment horizontal="center" vertical="center" wrapText="1"/>
    </xf>
    <xf numFmtId="49" fontId="11" fillId="0" borderId="13" xfId="3" applyNumberFormat="1" applyFont="1" applyBorder="1" applyAlignment="1" applyProtection="1">
      <alignment horizontal="center" vertical="center" wrapText="1"/>
    </xf>
    <xf numFmtId="165" fontId="11" fillId="0" borderId="11" xfId="3" applyNumberFormat="1" applyFont="1" applyBorder="1" applyAlignment="1" applyProtection="1">
      <alignment horizontal="left" vertical="center" wrapText="1"/>
    </xf>
    <xf numFmtId="0" fontId="10" fillId="0" borderId="13" xfId="3" applyBorder="1" applyAlignment="1">
      <alignment horizontal="left" vertical="center" wrapText="1"/>
    </xf>
    <xf numFmtId="0" fontId="10" fillId="0" borderId="12" xfId="3" applyBorder="1" applyAlignment="1">
      <alignment horizontal="left" vertical="center" wrapText="1"/>
    </xf>
    <xf numFmtId="0" fontId="25" fillId="0" borderId="0" xfId="1" applyFont="1" applyAlignment="1">
      <alignment horizontal="center" vertical="center" wrapText="1"/>
    </xf>
    <xf numFmtId="0" fontId="26" fillId="0" borderId="0" xfId="1" applyFont="1" applyAlignment="1">
      <alignment horizontal="center" vertical="center" wrapText="1"/>
    </xf>
    <xf numFmtId="0" fontId="26" fillId="0" borderId="0" xfId="1" applyFont="1" applyAlignment="1">
      <alignment wrapText="1"/>
    </xf>
    <xf numFmtId="0" fontId="26" fillId="0" borderId="0" xfId="3" applyFont="1" applyAlignment="1">
      <alignment wrapText="1"/>
    </xf>
    <xf numFmtId="0" fontId="3" fillId="0" borderId="0" xfId="1" applyFont="1" applyBorder="1" applyAlignment="1" applyProtection="1">
      <alignment horizontal="left" vertical="top" wrapText="1"/>
    </xf>
    <xf numFmtId="0" fontId="10" fillId="0" borderId="0" xfId="1" applyFont="1" applyBorder="1" applyAlignment="1" applyProtection="1">
      <alignment horizontal="left" vertical="top" wrapText="1"/>
    </xf>
    <xf numFmtId="0" fontId="11" fillId="0" borderId="11" xfId="1" applyNumberFormat="1" applyFont="1" applyFill="1" applyBorder="1" applyAlignment="1">
      <alignment horizontal="left" vertical="center" wrapText="1"/>
    </xf>
    <xf numFmtId="0" fontId="11" fillId="0" borderId="12" xfId="1" applyNumberFormat="1" applyFont="1" applyFill="1" applyBorder="1" applyAlignment="1">
      <alignment horizontal="left" vertical="center" wrapText="1"/>
    </xf>
    <xf numFmtId="0" fontId="11" fillId="0" borderId="11" xfId="1" applyFont="1" applyFill="1" applyBorder="1" applyAlignment="1">
      <alignment horizontal="left" vertical="center" wrapText="1"/>
    </xf>
    <xf numFmtId="0" fontId="11" fillId="0" borderId="12" xfId="1" applyFont="1" applyFill="1" applyBorder="1" applyAlignment="1">
      <alignment horizontal="left" vertical="center" wrapText="1"/>
    </xf>
    <xf numFmtId="49" fontId="11" fillId="0" borderId="13" xfId="3" applyNumberFormat="1" applyFont="1" applyBorder="1" applyAlignment="1" applyProtection="1">
      <alignment horizontal="left" vertical="center" wrapText="1"/>
    </xf>
    <xf numFmtId="49" fontId="11" fillId="0" borderId="12" xfId="3" applyNumberFormat="1" applyFont="1" applyBorder="1" applyAlignment="1" applyProtection="1">
      <alignment horizontal="left" vertical="center" wrapText="1"/>
    </xf>
    <xf numFmtId="0" fontId="11" fillId="0" borderId="11" xfId="3" applyFont="1" applyFill="1" applyBorder="1" applyAlignment="1">
      <alignment horizontal="left" wrapText="1"/>
    </xf>
    <xf numFmtId="0" fontId="11" fillId="0" borderId="13" xfId="3" applyFont="1" applyFill="1" applyBorder="1" applyAlignment="1">
      <alignment horizontal="left" wrapText="1"/>
    </xf>
    <xf numFmtId="0" fontId="11" fillId="0" borderId="12" xfId="3" applyFont="1" applyFill="1" applyBorder="1" applyAlignment="1">
      <alignment horizontal="left" wrapText="1"/>
    </xf>
    <xf numFmtId="0" fontId="11" fillId="0" borderId="11" xfId="3" applyFont="1" applyBorder="1" applyAlignment="1">
      <alignment horizontal="left"/>
    </xf>
    <xf numFmtId="0" fontId="11" fillId="0" borderId="12" xfId="3" applyFont="1" applyBorder="1" applyAlignment="1">
      <alignment horizontal="left"/>
    </xf>
    <xf numFmtId="0" fontId="11" fillId="0" borderId="11" xfId="3" applyFont="1" applyBorder="1" applyAlignment="1">
      <alignment horizontal="left" vertical="center" wrapText="1"/>
    </xf>
    <xf numFmtId="0" fontId="13" fillId="0" borderId="0" xfId="3" applyFont="1" applyAlignment="1">
      <alignment horizontal="center" wrapText="1"/>
    </xf>
    <xf numFmtId="0" fontId="15" fillId="0" borderId="0" xfId="3" applyFont="1" applyAlignment="1">
      <alignment horizontal="center" wrapText="1"/>
    </xf>
    <xf numFmtId="0" fontId="11" fillId="0" borderId="11" xfId="3" applyFont="1" applyBorder="1" applyAlignment="1">
      <alignment horizontal="left" wrapText="1"/>
    </xf>
    <xf numFmtId="0" fontId="11" fillId="0" borderId="12" xfId="3" applyFont="1" applyBorder="1" applyAlignment="1">
      <alignment horizontal="left" wrapText="1"/>
    </xf>
    <xf numFmtId="0" fontId="11" fillId="0" borderId="11" xfId="3" applyFont="1" applyFill="1" applyBorder="1" applyAlignment="1">
      <alignment horizontal="left" vertical="center" wrapText="1"/>
    </xf>
    <xf numFmtId="0" fontId="11" fillId="0" borderId="12" xfId="3" applyFont="1" applyFill="1" applyBorder="1" applyAlignment="1">
      <alignment horizontal="left" vertical="center" wrapText="1"/>
    </xf>
    <xf numFmtId="0" fontId="11" fillId="0" borderId="13" xfId="3" applyFont="1" applyBorder="1" applyAlignment="1">
      <alignment horizontal="left"/>
    </xf>
    <xf numFmtId="0" fontId="11" fillId="0" borderId="13" xfId="3" applyFont="1" applyFill="1" applyBorder="1" applyAlignment="1">
      <alignment horizontal="left" vertical="center" wrapText="1"/>
    </xf>
    <xf numFmtId="0" fontId="13" fillId="0" borderId="0" xfId="3" applyFont="1" applyAlignment="1">
      <alignment wrapText="1"/>
    </xf>
    <xf numFmtId="0" fontId="15" fillId="0" borderId="0" xfId="3" applyFont="1" applyAlignment="1">
      <alignment wrapText="1"/>
    </xf>
    <xf numFmtId="0" fontId="11" fillId="0" borderId="0" xfId="3" applyFont="1" applyBorder="1" applyAlignment="1" applyProtection="1">
      <alignment horizontal="left" vertical="top" wrapText="1"/>
    </xf>
    <xf numFmtId="49" fontId="11" fillId="0" borderId="11" xfId="26" applyNumberFormat="1" applyFont="1" applyBorder="1" applyAlignment="1" applyProtection="1">
      <alignment horizontal="center" vertical="center" wrapText="1"/>
    </xf>
    <xf numFmtId="49" fontId="11" fillId="0" borderId="12" xfId="26" applyNumberFormat="1" applyFont="1" applyBorder="1" applyAlignment="1" applyProtection="1">
      <alignment horizontal="center" vertical="center" wrapText="1"/>
    </xf>
    <xf numFmtId="49" fontId="11" fillId="0" borderId="11" xfId="26" applyNumberFormat="1" applyFont="1" applyBorder="1" applyAlignment="1" applyProtection="1">
      <alignment horizontal="left" vertical="center" wrapText="1"/>
    </xf>
    <xf numFmtId="49" fontId="11" fillId="0" borderId="12" xfId="26" applyNumberFormat="1" applyFont="1" applyBorder="1" applyAlignment="1" applyProtection="1">
      <alignment horizontal="left" vertical="center" wrapText="1"/>
    </xf>
    <xf numFmtId="0" fontId="11" fillId="7" borderId="11" xfId="26" applyFont="1" applyFill="1" applyBorder="1" applyAlignment="1">
      <alignment horizontal="left" vertical="center" wrapText="1"/>
    </xf>
    <xf numFmtId="0" fontId="11" fillId="7" borderId="12" xfId="26" applyFont="1" applyFill="1" applyBorder="1" applyAlignment="1">
      <alignment horizontal="left" vertical="center" wrapText="1"/>
    </xf>
    <xf numFmtId="0" fontId="13" fillId="7" borderId="0" xfId="26" applyFont="1" applyFill="1" applyAlignment="1">
      <alignment horizontal="center" vertical="center" wrapText="1"/>
    </xf>
    <xf numFmtId="0" fontId="14" fillId="7" borderId="0" xfId="26" applyFont="1" applyFill="1" applyAlignment="1">
      <alignment horizontal="center" vertical="center" wrapText="1"/>
    </xf>
    <xf numFmtId="0" fontId="14" fillId="7" borderId="0" xfId="26" applyFont="1" applyFill="1" applyAlignment="1">
      <alignment wrapText="1"/>
    </xf>
    <xf numFmtId="0" fontId="1" fillId="7" borderId="0" xfId="26" applyFill="1" applyAlignment="1">
      <alignment wrapText="1"/>
    </xf>
    <xf numFmtId="0" fontId="3" fillId="0" borderId="0" xfId="26" applyFont="1" applyBorder="1" applyAlignment="1" applyProtection="1">
      <alignment horizontal="left" vertical="top" wrapText="1"/>
    </xf>
    <xf numFmtId="0" fontId="1" fillId="0" borderId="0" xfId="26" applyFont="1" applyBorder="1" applyAlignment="1" applyProtection="1">
      <alignment horizontal="left" vertical="top" wrapText="1"/>
    </xf>
    <xf numFmtId="0" fontId="11" fillId="0" borderId="11" xfId="26" applyFont="1" applyBorder="1" applyAlignment="1">
      <alignment vertical="center" wrapText="1"/>
    </xf>
    <xf numFmtId="0" fontId="11" fillId="0" borderId="12" xfId="26" applyFont="1" applyBorder="1" applyAlignment="1">
      <alignment vertical="center" wrapText="1"/>
    </xf>
    <xf numFmtId="0" fontId="11" fillId="7" borderId="13" xfId="26" applyFont="1" applyFill="1" applyBorder="1" applyAlignment="1">
      <alignment horizontal="left" vertical="center" wrapText="1"/>
    </xf>
    <xf numFmtId="169" fontId="11" fillId="0" borderId="11" xfId="26" applyNumberFormat="1" applyFont="1" applyBorder="1" applyAlignment="1" applyProtection="1">
      <alignment horizontal="left" vertical="center" wrapText="1"/>
      <protection locked="0"/>
    </xf>
    <xf numFmtId="169" fontId="11" fillId="0" borderId="13" xfId="26" applyNumberFormat="1" applyFont="1" applyBorder="1" applyAlignment="1" applyProtection="1">
      <alignment horizontal="left" vertical="center" wrapText="1"/>
      <protection locked="0"/>
    </xf>
    <xf numFmtId="169" fontId="11" fillId="0" borderId="12" xfId="26" applyNumberFormat="1" applyFont="1" applyBorder="1" applyAlignment="1" applyProtection="1">
      <alignment horizontal="left" vertical="center" wrapText="1"/>
      <protection locked="0"/>
    </xf>
    <xf numFmtId="49" fontId="11" fillId="0" borderId="13" xfId="26" applyNumberFormat="1" applyFont="1" applyBorder="1" applyAlignment="1" applyProtection="1">
      <alignment horizontal="center" vertical="center" wrapText="1"/>
    </xf>
    <xf numFmtId="49" fontId="11" fillId="0" borderId="13" xfId="26" applyNumberFormat="1" applyFont="1" applyBorder="1" applyAlignment="1" applyProtection="1">
      <alignment horizontal="left" vertical="center" wrapText="1"/>
    </xf>
    <xf numFmtId="0" fontId="3" fillId="0" borderId="0" xfId="0" applyFont="1" applyBorder="1" applyAlignment="1" applyProtection="1">
      <alignment horizontal="left" vertical="top"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wrapText="1"/>
    </xf>
    <xf numFmtId="0" fontId="0" fillId="0" borderId="0" xfId="0" applyAlignment="1">
      <alignment wrapText="1"/>
    </xf>
    <xf numFmtId="167" fontId="11" fillId="0" borderId="11" xfId="0" applyNumberFormat="1" applyFont="1" applyBorder="1" applyAlignment="1">
      <alignment horizontal="left" vertical="top" wrapText="1"/>
    </xf>
    <xf numFmtId="0" fontId="10" fillId="0" borderId="12" xfId="0" applyFont="1" applyBorder="1" applyAlignment="1">
      <alignment horizontal="left" vertical="top" wrapText="1"/>
    </xf>
    <xf numFmtId="49" fontId="16" fillId="0" borderId="11" xfId="0" applyNumberFormat="1" applyFont="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49" fontId="19" fillId="3" borderId="11" xfId="0" applyNumberFormat="1" applyFont="1" applyFill="1" applyBorder="1" applyAlignment="1" applyProtection="1">
      <alignment horizontal="center" vertical="center" wrapText="1"/>
    </xf>
    <xf numFmtId="49" fontId="19" fillId="3" borderId="12" xfId="0" applyNumberFormat="1" applyFont="1" applyFill="1" applyBorder="1" applyAlignment="1" applyProtection="1">
      <alignment horizontal="center" vertical="center" wrapText="1"/>
    </xf>
    <xf numFmtId="49" fontId="19" fillId="3" borderId="11" xfId="0" applyNumberFormat="1" applyFont="1" applyFill="1" applyBorder="1" applyAlignment="1" applyProtection="1">
      <alignment horizontal="right" vertical="center" wrapText="1"/>
    </xf>
    <xf numFmtId="49" fontId="19" fillId="3" borderId="12" xfId="0" applyNumberFormat="1" applyFont="1" applyFill="1" applyBorder="1" applyAlignment="1" applyProtection="1">
      <alignment horizontal="right" vertical="center" wrapText="1"/>
    </xf>
    <xf numFmtId="49" fontId="19" fillId="3" borderId="13" xfId="0" applyNumberFormat="1" applyFont="1" applyFill="1" applyBorder="1" applyAlignment="1" applyProtection="1">
      <alignment horizontal="center" vertical="center" wrapText="1"/>
    </xf>
    <xf numFmtId="49" fontId="19" fillId="3" borderId="13" xfId="0" applyNumberFormat="1" applyFont="1" applyFill="1" applyBorder="1" applyAlignment="1" applyProtection="1">
      <alignment horizontal="right" vertical="center" wrapText="1"/>
    </xf>
    <xf numFmtId="49" fontId="16" fillId="0" borderId="12" xfId="0" applyNumberFormat="1" applyFont="1" applyBorder="1" applyAlignment="1" applyProtection="1">
      <alignment horizontal="left" vertical="center" wrapText="1"/>
    </xf>
    <xf numFmtId="49" fontId="16" fillId="0" borderId="13" xfId="0" applyNumberFormat="1" applyFont="1" applyBorder="1" applyAlignment="1" applyProtection="1">
      <alignment horizontal="left" vertical="center" wrapText="1"/>
    </xf>
    <xf numFmtId="49" fontId="16" fillId="0" borderId="11" xfId="0" applyNumberFormat="1" applyFont="1" applyBorder="1" applyAlignment="1" applyProtection="1">
      <alignment horizontal="center" vertical="center" wrapText="1"/>
    </xf>
    <xf numFmtId="49" fontId="16" fillId="0" borderId="13" xfId="0" applyNumberFormat="1" applyFont="1" applyBorder="1" applyAlignment="1" applyProtection="1">
      <alignment horizontal="center" vertical="center" wrapText="1"/>
    </xf>
    <xf numFmtId="49" fontId="16" fillId="0" borderId="12" xfId="0" applyNumberFormat="1" applyFont="1" applyBorder="1" applyAlignment="1" applyProtection="1">
      <alignment horizontal="center" vertical="center" wrapText="1"/>
    </xf>
    <xf numFmtId="0" fontId="28" fillId="0" borderId="0" xfId="0" applyFont="1" applyBorder="1" applyAlignment="1" applyProtection="1">
      <alignment horizontal="left"/>
    </xf>
    <xf numFmtId="0" fontId="28" fillId="0" borderId="0" xfId="0" applyFont="1" applyBorder="1" applyAlignment="1" applyProtection="1">
      <alignment horizontal="left" vertical="top"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49" fontId="16" fillId="3" borderId="11" xfId="0" applyNumberFormat="1" applyFont="1" applyFill="1" applyBorder="1" applyAlignment="1" applyProtection="1">
      <alignment horizontal="center" vertical="center" wrapText="1"/>
    </xf>
    <xf numFmtId="49" fontId="16" fillId="3" borderId="12" xfId="0" applyNumberFormat="1" applyFont="1" applyFill="1" applyBorder="1" applyAlignment="1" applyProtection="1">
      <alignment horizontal="center" vertical="center" wrapText="1"/>
    </xf>
    <xf numFmtId="49" fontId="16" fillId="3" borderId="11" xfId="0" applyNumberFormat="1" applyFont="1" applyFill="1" applyBorder="1" applyAlignment="1" applyProtection="1">
      <alignment horizontal="left" vertical="center" wrapText="1"/>
    </xf>
    <xf numFmtId="49" fontId="16" fillId="3" borderId="12" xfId="0" applyNumberFormat="1" applyFont="1" applyFill="1" applyBorder="1" applyAlignment="1" applyProtection="1">
      <alignment horizontal="left" vertical="center" wrapText="1"/>
    </xf>
    <xf numFmtId="0" fontId="16" fillId="0" borderId="11" xfId="0" applyFont="1" applyBorder="1" applyAlignment="1">
      <alignment horizontal="left" wrapText="1"/>
    </xf>
    <xf numFmtId="0" fontId="16" fillId="0" borderId="12" xfId="0" applyFont="1" applyBorder="1" applyAlignment="1">
      <alignment horizontal="left" wrapText="1"/>
    </xf>
    <xf numFmtId="165" fontId="16" fillId="3" borderId="11" xfId="0" applyNumberFormat="1" applyFont="1" applyFill="1" applyBorder="1" applyAlignment="1" applyProtection="1">
      <alignment horizontal="left" vertical="center" wrapText="1"/>
    </xf>
    <xf numFmtId="165" fontId="16" fillId="3" borderId="12" xfId="0" applyNumberFormat="1" applyFont="1" applyFill="1" applyBorder="1" applyAlignment="1" applyProtection="1">
      <alignment horizontal="left" vertical="center" wrapText="1"/>
    </xf>
    <xf numFmtId="0" fontId="16" fillId="3" borderId="11" xfId="0" applyNumberFormat="1" applyFont="1" applyFill="1" applyBorder="1" applyAlignment="1" applyProtection="1">
      <alignment horizontal="left" vertical="center" wrapText="1"/>
    </xf>
    <xf numFmtId="0" fontId="16" fillId="3" borderId="12" xfId="0" applyNumberFormat="1" applyFont="1" applyFill="1" applyBorder="1" applyAlignment="1" applyProtection="1">
      <alignment horizontal="left" vertical="center" wrapText="1"/>
    </xf>
    <xf numFmtId="0" fontId="16" fillId="3" borderId="11" xfId="0" applyNumberFormat="1" applyFont="1" applyFill="1" applyBorder="1" applyAlignment="1" applyProtection="1">
      <alignment horizontal="center" vertical="center" wrapText="1"/>
    </xf>
    <xf numFmtId="0" fontId="16" fillId="3" borderId="12" xfId="0" applyNumberFormat="1" applyFont="1" applyFill="1" applyBorder="1" applyAlignment="1" applyProtection="1">
      <alignment horizontal="center" vertical="center" wrapText="1"/>
    </xf>
    <xf numFmtId="49" fontId="16" fillId="3" borderId="11" xfId="0" applyNumberFormat="1" applyFont="1" applyFill="1" applyBorder="1" applyAlignment="1" applyProtection="1">
      <alignment vertical="center" wrapText="1"/>
    </xf>
    <xf numFmtId="49" fontId="16" fillId="3" borderId="12" xfId="0" applyNumberFormat="1" applyFont="1" applyFill="1" applyBorder="1" applyAlignment="1" applyProtection="1">
      <alignment vertical="center" wrapText="1"/>
    </xf>
    <xf numFmtId="49" fontId="16" fillId="3" borderId="13" xfId="0" applyNumberFormat="1" applyFont="1" applyFill="1" applyBorder="1" applyAlignment="1" applyProtection="1">
      <alignment horizontal="center" vertical="center" wrapText="1"/>
    </xf>
    <xf numFmtId="49" fontId="16" fillId="3" borderId="13" xfId="0" applyNumberFormat="1" applyFont="1" applyFill="1" applyBorder="1" applyAlignment="1" applyProtection="1">
      <alignment vertical="center" wrapText="1"/>
    </xf>
    <xf numFmtId="49" fontId="16" fillId="3" borderId="13" xfId="0" applyNumberFormat="1" applyFont="1" applyFill="1" applyBorder="1" applyAlignment="1" applyProtection="1">
      <alignment horizontal="left" vertical="center" wrapText="1"/>
    </xf>
    <xf numFmtId="0" fontId="10" fillId="0" borderId="12" xfId="3" applyFont="1" applyBorder="1" applyAlignment="1">
      <alignment horizontal="left" vertical="center" wrapText="1"/>
    </xf>
    <xf numFmtId="167" fontId="11" fillId="0" borderId="11" xfId="0" applyNumberFormat="1" applyFont="1" applyFill="1" applyBorder="1" applyAlignment="1">
      <alignment vertical="center" wrapText="1"/>
    </xf>
    <xf numFmtId="167" fontId="11" fillId="0" borderId="12" xfId="0" applyNumberFormat="1" applyFont="1" applyFill="1" applyBorder="1" applyAlignment="1">
      <alignment vertical="center" wrapText="1"/>
    </xf>
    <xf numFmtId="0" fontId="10" fillId="0" borderId="13" xfId="3" applyFont="1" applyBorder="1" applyAlignment="1">
      <alignment horizontal="left" vertical="center" wrapText="1"/>
    </xf>
    <xf numFmtId="0" fontId="11" fillId="0" borderId="11" xfId="3" applyFont="1" applyBorder="1" applyAlignment="1">
      <alignment vertical="center" wrapText="1"/>
    </xf>
    <xf numFmtId="0" fontId="10" fillId="0" borderId="13" xfId="3" applyBorder="1" applyAlignment="1">
      <alignment vertical="center" wrapText="1"/>
    </xf>
    <xf numFmtId="0" fontId="10" fillId="0" borderId="12" xfId="3" applyBorder="1" applyAlignment="1">
      <alignment vertical="center" wrapText="1"/>
    </xf>
    <xf numFmtId="0" fontId="3" fillId="0" borderId="0" xfId="2" applyFont="1" applyBorder="1" applyAlignment="1" applyProtection="1">
      <alignment horizontal="left"/>
    </xf>
    <xf numFmtId="0" fontId="3" fillId="0" borderId="0" xfId="2" applyFont="1" applyBorder="1" applyAlignment="1" applyProtection="1">
      <alignment horizontal="left" vertical="top" wrapText="1"/>
    </xf>
    <xf numFmtId="0" fontId="10" fillId="0" borderId="0" xfId="2" applyFont="1" applyBorder="1" applyAlignment="1" applyProtection="1">
      <alignment horizontal="left" vertical="top" wrapText="1"/>
    </xf>
    <xf numFmtId="0" fontId="13" fillId="0" borderId="0" xfId="2" applyFont="1" applyAlignment="1">
      <alignment horizontal="center" vertical="center" wrapText="1"/>
    </xf>
    <xf numFmtId="0" fontId="14" fillId="0" borderId="0" xfId="2" applyFont="1" applyAlignment="1">
      <alignment horizontal="center" vertical="center" wrapText="1"/>
    </xf>
    <xf numFmtId="0" fontId="14" fillId="0" borderId="0" xfId="2" applyFont="1" applyAlignment="1">
      <alignment wrapText="1"/>
    </xf>
    <xf numFmtId="0" fontId="10" fillId="0" borderId="0" xfId="2" applyAlignment="1">
      <alignment wrapText="1"/>
    </xf>
    <xf numFmtId="49" fontId="16" fillId="0" borderId="11" xfId="2" applyNumberFormat="1" applyFont="1" applyBorder="1" applyAlignment="1" applyProtection="1">
      <alignment horizontal="center" vertical="center" wrapText="1"/>
    </xf>
    <xf numFmtId="49" fontId="16" fillId="0" borderId="13" xfId="2" applyNumberFormat="1" applyFont="1" applyBorder="1" applyAlignment="1" applyProtection="1">
      <alignment horizontal="center" vertical="center" wrapText="1"/>
    </xf>
    <xf numFmtId="49" fontId="16" fillId="0" borderId="12" xfId="2" applyNumberFormat="1" applyFont="1" applyBorder="1" applyAlignment="1" applyProtection="1">
      <alignment horizontal="center" vertical="center" wrapText="1"/>
    </xf>
    <xf numFmtId="49" fontId="16" fillId="0" borderId="11" xfId="2" applyNumberFormat="1" applyFont="1" applyBorder="1" applyAlignment="1" applyProtection="1">
      <alignment horizontal="left" vertical="center" wrapText="1"/>
    </xf>
    <xf numFmtId="49" fontId="16" fillId="0" borderId="13" xfId="2" applyNumberFormat="1" applyFont="1" applyBorder="1" applyAlignment="1" applyProtection="1">
      <alignment horizontal="left" vertical="center" wrapText="1"/>
    </xf>
    <xf numFmtId="49" fontId="16" fillId="0" borderId="12" xfId="2" applyNumberFormat="1" applyFont="1" applyBorder="1" applyAlignment="1" applyProtection="1">
      <alignment horizontal="left" vertical="center" wrapText="1"/>
    </xf>
    <xf numFmtId="49" fontId="16" fillId="3" borderId="11" xfId="2" applyNumberFormat="1" applyFont="1" applyFill="1" applyBorder="1" applyAlignment="1" applyProtection="1">
      <alignment horizontal="left" vertical="center" wrapText="1"/>
    </xf>
    <xf numFmtId="49" fontId="16" fillId="3" borderId="13" xfId="2" applyNumberFormat="1" applyFont="1" applyFill="1" applyBorder="1" applyAlignment="1" applyProtection="1">
      <alignment horizontal="left" vertical="center" wrapText="1"/>
    </xf>
    <xf numFmtId="49" fontId="16" fillId="3" borderId="12" xfId="2" applyNumberFormat="1" applyFont="1" applyFill="1" applyBorder="1" applyAlignment="1" applyProtection="1">
      <alignment horizontal="left" vertical="center" wrapText="1"/>
    </xf>
    <xf numFmtId="0" fontId="15" fillId="0" borderId="11"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12" xfId="2" applyFont="1" applyBorder="1" applyAlignment="1">
      <alignment horizontal="center" vertical="center" wrapText="1"/>
    </xf>
    <xf numFmtId="0" fontId="13" fillId="3" borderId="0" xfId="3" applyFont="1" applyFill="1" applyAlignment="1">
      <alignment horizontal="center" vertical="center" wrapText="1"/>
    </xf>
    <xf numFmtId="0" fontId="10" fillId="3" borderId="0" xfId="3" applyFill="1" applyAlignment="1">
      <alignment horizontal="center" vertical="center" wrapText="1"/>
    </xf>
    <xf numFmtId="0" fontId="10" fillId="3" borderId="0" xfId="3" applyFill="1" applyAlignment="1">
      <alignment wrapText="1"/>
    </xf>
    <xf numFmtId="0" fontId="14" fillId="4" borderId="4" xfId="0" applyFont="1" applyFill="1" applyBorder="1" applyAlignment="1">
      <alignment wrapText="1"/>
    </xf>
    <xf numFmtId="0" fontId="14" fillId="4" borderId="9" xfId="0" applyFont="1" applyFill="1" applyBorder="1" applyAlignment="1">
      <alignment wrapText="1"/>
    </xf>
    <xf numFmtId="0" fontId="5" fillId="0" borderId="0" xfId="1" applyFont="1" applyBorder="1" applyAlignment="1" applyProtection="1">
      <alignment horizontal="left" vertical="top" wrapText="1"/>
    </xf>
    <xf numFmtId="49" fontId="12" fillId="0" borderId="1" xfId="1" applyNumberFormat="1" applyFont="1" applyFill="1" applyBorder="1" applyAlignment="1" applyProtection="1">
      <alignment horizontal="left" vertical="center" wrapText="1"/>
    </xf>
    <xf numFmtId="0" fontId="11" fillId="0" borderId="1" xfId="1" applyFont="1" applyFill="1" applyBorder="1" applyAlignment="1">
      <alignment horizontal="left" vertical="center" wrapText="1"/>
    </xf>
  </cellXfs>
  <cellStyles count="27">
    <cellStyle name="Normal" xfId="4"/>
    <cellStyle name="SAPBEXHLevel1" xfId="5"/>
    <cellStyle name="Денежный 2" xfId="24"/>
    <cellStyle name="Обычный" xfId="0" builtinId="0"/>
    <cellStyle name="Обычный 10" xfId="3"/>
    <cellStyle name="Обычный 10 2" xfId="6"/>
    <cellStyle name="Обычный 11" xfId="7"/>
    <cellStyle name="Обычный 12" xfId="8"/>
    <cellStyle name="Обычный 13" xfId="2"/>
    <cellStyle name="Обычный 14" xfId="26"/>
    <cellStyle name="Обычный 2" xfId="1"/>
    <cellStyle name="Обычный 2 2" xfId="9"/>
    <cellStyle name="Обычный 2 3" xfId="10"/>
    <cellStyle name="Обычный 2_формы кварт.отчетов ФУ  (9 месяцев 2011 года)" xfId="25"/>
    <cellStyle name="Обычный 3" xfId="11"/>
    <cellStyle name="Обычный 3 2" xfId="12"/>
    <cellStyle name="Обычный 3 3" xfId="13"/>
    <cellStyle name="Обычный 4" xfId="14"/>
    <cellStyle name="Обычный 4 2" xfId="15"/>
    <cellStyle name="Обычный 5" xfId="16"/>
    <cellStyle name="Обычный 6" xfId="17"/>
    <cellStyle name="Обычный 6 2" xfId="18"/>
    <cellStyle name="Обычный 7" xfId="19"/>
    <cellStyle name="Обычный 7 2" xfId="20"/>
    <cellStyle name="Обычный 8" xfId="21"/>
    <cellStyle name="Обычный 9" xfId="22"/>
    <cellStyle name="Процентный 2" xfId="23"/>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3398</xdr:colOff>
      <xdr:row>79</xdr:row>
      <xdr:rowOff>77582</xdr:rowOff>
    </xdr:from>
    <xdr:to>
      <xdr:col>5</xdr:col>
      <xdr:colOff>20390</xdr:colOff>
      <xdr:row>81</xdr:row>
      <xdr:rowOff>4651</xdr:rowOff>
    </xdr:to>
    <xdr:grpSp>
      <xdr:nvGrpSpPr>
        <xdr:cNvPr id="2" name="Group 9"/>
        <xdr:cNvGrpSpPr>
          <a:grpSpLocks/>
        </xdr:cNvGrpSpPr>
      </xdr:nvGrpSpPr>
      <xdr:grpSpPr bwMode="auto">
        <a:xfrm>
          <a:off x="3398" y="38106145"/>
          <a:ext cx="3493617" cy="260444"/>
          <a:chOff x="1" y="1"/>
          <a:chExt cx="1028" cy="185"/>
        </a:xfrm>
      </xdr:grpSpPr>
      <xdr:sp macro="" textlink="">
        <xdr:nvSpPr>
          <xdr:cNvPr id="3" name="Text Box 10"/>
          <xdr:cNvSpPr txBox="1">
            <a:spLocks noChangeArrowheads="1"/>
          </xdr:cNvSpPr>
        </xdr:nvSpPr>
        <xdr:spPr bwMode="auto">
          <a:xfrm>
            <a:off x="1" y="1"/>
            <a:ext cx="367" cy="92"/>
          </a:xfrm>
          <a:prstGeom prst="rect">
            <a:avLst/>
          </a:prstGeom>
          <a:noFill/>
          <a:ln w="9525" cap="rnd">
            <a:noFill/>
            <a:miter lim="800000"/>
            <a:headEnd/>
            <a:tailEnd/>
          </a:ln>
        </xdr:spPr>
        <xdr:txBody>
          <a:bodyPr vertOverflow="clip" wrap="square" lIns="0" tIns="0" rIns="0" bIns="0" anchor="b" upright="1"/>
          <a:lstStyle/>
          <a:p>
            <a:pPr algn="ctr" rtl="0">
              <a:defRPr sz="1000"/>
            </a:pPr>
            <a:endParaRPr lang="ru-RU" sz="800" b="0" i="0" u="none" strike="noStrike" baseline="0">
              <a:solidFill>
                <a:srgbClr val="000000"/>
              </a:solidFill>
              <a:latin typeface="Sans Serif"/>
            </a:endParaRPr>
          </a:p>
        </xdr:txBody>
      </xdr:sp>
      <xdr:sp macro="" textlink="">
        <xdr:nvSpPr>
          <xdr:cNvPr id="4" name="Text Box 11"/>
          <xdr:cNvSpPr txBox="1">
            <a:spLocks noChangeArrowheads="1"/>
          </xdr:cNvSpPr>
        </xdr:nvSpPr>
        <xdr:spPr bwMode="auto">
          <a:xfrm>
            <a:off x="428" y="1"/>
            <a:ext cx="174" cy="92"/>
          </a:xfrm>
          <a:prstGeom prst="rect">
            <a:avLst/>
          </a:prstGeom>
          <a:noFill/>
          <a:ln w="9525" cap="rnd">
            <a:noFill/>
            <a:miter lim="800000"/>
            <a:headEnd/>
            <a:tailEnd/>
          </a:ln>
        </xdr:spPr>
      </xdr:sp>
      <xdr:sp macro="" textlink="">
        <xdr:nvSpPr>
          <xdr:cNvPr id="5" name="Text Box 12"/>
          <xdr:cNvSpPr txBox="1">
            <a:spLocks noChangeArrowheads="1"/>
          </xdr:cNvSpPr>
        </xdr:nvSpPr>
        <xdr:spPr bwMode="auto">
          <a:xfrm>
            <a:off x="428" y="94"/>
            <a:ext cx="174" cy="92"/>
          </a:xfrm>
          <a:prstGeom prst="rect">
            <a:avLst/>
          </a:prstGeom>
          <a:noFill/>
          <a:ln w="9525" cap="rnd">
            <a:noFill/>
            <a:miter lim="800000"/>
            <a:headEnd/>
            <a:tailEnd/>
          </a:ln>
        </xdr:spPr>
        <xdr:txBody>
          <a:bodyPr vertOverflow="clip" wrap="square" lIns="0" tIns="0" rIns="0" bIns="0" anchor="t" upright="1"/>
          <a:lstStyle/>
          <a:p>
            <a:pPr algn="ctr" rtl="0">
              <a:defRPr sz="1000"/>
            </a:pPr>
            <a:endParaRPr lang="ru-RU" sz="800" b="0" i="0" u="none" strike="noStrike" baseline="0">
              <a:solidFill>
                <a:srgbClr val="000000"/>
              </a:solidFill>
              <a:latin typeface="Sans Serif"/>
            </a:endParaRPr>
          </a:p>
        </xdr:txBody>
      </xdr:sp>
      <xdr:sp macro="" textlink="">
        <xdr:nvSpPr>
          <xdr:cNvPr id="6" name="Text Box 14"/>
          <xdr:cNvSpPr txBox="1">
            <a:spLocks noChangeArrowheads="1"/>
          </xdr:cNvSpPr>
        </xdr:nvSpPr>
        <xdr:spPr bwMode="auto">
          <a:xfrm>
            <a:off x="662" y="1"/>
            <a:ext cx="367" cy="92"/>
          </a:xfrm>
          <a:prstGeom prst="rect">
            <a:avLst/>
          </a:prstGeom>
          <a:noFill/>
          <a:ln w="9525" cap="rnd">
            <a:noFill/>
            <a:miter lim="800000"/>
            <a:headEnd/>
            <a:tailEnd/>
          </a:ln>
        </xdr:spPr>
      </xdr:sp>
      <xdr:sp macro="" textlink="">
        <xdr:nvSpPr>
          <xdr:cNvPr id="7" name="Text Box 15"/>
          <xdr:cNvSpPr txBox="1">
            <a:spLocks noChangeArrowheads="1"/>
          </xdr:cNvSpPr>
        </xdr:nvSpPr>
        <xdr:spPr bwMode="auto">
          <a:xfrm>
            <a:off x="662" y="94"/>
            <a:ext cx="367" cy="92"/>
          </a:xfrm>
          <a:prstGeom prst="rect">
            <a:avLst/>
          </a:prstGeom>
          <a:noFill/>
          <a:ln w="9525" cap="rnd">
            <a:noFill/>
            <a:miter lim="800000"/>
            <a:headEnd/>
            <a:tailEnd/>
          </a:ln>
        </xdr:spPr>
        <xdr:txBody>
          <a:bodyPr vertOverflow="clip" wrap="square" lIns="0" tIns="0" rIns="0" bIns="0" anchor="t" upright="1"/>
          <a:lstStyle/>
          <a:p>
            <a:pPr algn="ctr" rtl="0">
              <a:defRPr sz="1000"/>
            </a:pPr>
            <a:endParaRPr lang="ru-RU" sz="800" b="0" i="0" u="none" strike="noStrike" baseline="0">
              <a:solidFill>
                <a:srgbClr val="000000"/>
              </a:solidFill>
              <a:latin typeface="Sans Serif"/>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H374"/>
  <sheetViews>
    <sheetView topLeftCell="A40" workbookViewId="0">
      <selection activeCell="D55" sqref="D55"/>
    </sheetView>
  </sheetViews>
  <sheetFormatPr defaultRowHeight="12.75" outlineLevelRow="2"/>
  <cols>
    <col min="1" max="1" width="10.140625" customWidth="1"/>
    <col min="2" max="2" width="30.7109375" customWidth="1"/>
    <col min="3" max="3" width="10.85546875" customWidth="1"/>
    <col min="4" max="4" width="15.42578125" customWidth="1"/>
    <col min="5" max="6" width="9.140625" customWidth="1"/>
    <col min="7" max="7" width="13.140625" customWidth="1"/>
    <col min="8" max="8" width="9.140625" customWidth="1"/>
  </cols>
  <sheetData>
    <row r="1" spans="1:8" ht="14.25">
      <c r="A1" s="7" t="s">
        <v>0</v>
      </c>
      <c r="B1" s="8"/>
      <c r="C1" s="8"/>
      <c r="D1" s="8"/>
      <c r="E1" s="9"/>
      <c r="F1" s="8"/>
      <c r="G1" s="9"/>
      <c r="H1" s="9"/>
    </row>
    <row r="2" spans="1:8">
      <c r="A2" s="10" t="s">
        <v>1264</v>
      </c>
      <c r="B2" s="10"/>
      <c r="C2" s="10"/>
      <c r="D2" s="10"/>
      <c r="E2" s="10"/>
      <c r="F2" s="10"/>
      <c r="G2" s="10"/>
      <c r="H2" s="10"/>
    </row>
    <row r="3" spans="1:8">
      <c r="A3" s="391" t="s">
        <v>1</v>
      </c>
      <c r="B3" s="392"/>
      <c r="C3" s="392"/>
      <c r="D3" s="392"/>
      <c r="E3" s="392"/>
      <c r="F3" s="392"/>
      <c r="G3" s="392"/>
    </row>
    <row r="4" spans="1:8">
      <c r="A4" s="391" t="s">
        <v>2</v>
      </c>
      <c r="B4" s="392"/>
      <c r="C4" s="392"/>
      <c r="D4" s="392"/>
      <c r="E4" s="392"/>
      <c r="F4" s="392"/>
      <c r="G4" s="392"/>
    </row>
    <row r="5" spans="1:8">
      <c r="A5" s="11" t="s">
        <v>3</v>
      </c>
      <c r="B5" s="11"/>
      <c r="C5" s="11"/>
      <c r="D5" s="11"/>
      <c r="E5" s="11"/>
      <c r="F5" s="11"/>
      <c r="G5" s="11"/>
      <c r="H5" s="11"/>
    </row>
    <row r="6" spans="1:8" ht="31.5">
      <c r="A6" s="12" t="s">
        <v>4</v>
      </c>
      <c r="B6" s="13" t="s">
        <v>5</v>
      </c>
      <c r="C6" s="12" t="s">
        <v>10</v>
      </c>
      <c r="D6" s="12" t="s">
        <v>11</v>
      </c>
      <c r="E6" s="14" t="s">
        <v>1265</v>
      </c>
      <c r="F6" s="14" t="s">
        <v>1266</v>
      </c>
    </row>
    <row r="7" spans="1:8" outlineLevel="2">
      <c r="A7" s="15" t="s">
        <v>18</v>
      </c>
      <c r="B7" s="16" t="s">
        <v>19</v>
      </c>
      <c r="C7" s="17">
        <v>35.200000000000003</v>
      </c>
      <c r="D7" s="17">
        <v>35.200000000000003</v>
      </c>
      <c r="E7" s="18">
        <f>D7-C7</f>
        <v>0</v>
      </c>
      <c r="F7" s="18">
        <f>D7/C7*100</f>
        <v>100</v>
      </c>
    </row>
    <row r="8" spans="1:8" outlineLevel="2">
      <c r="A8" s="15" t="s">
        <v>23</v>
      </c>
      <c r="B8" s="16" t="s">
        <v>24</v>
      </c>
      <c r="C8" s="17">
        <v>28</v>
      </c>
      <c r="D8" s="17">
        <v>28</v>
      </c>
      <c r="E8" s="18">
        <f t="shared" ref="E8:E71" si="0">D8-C8</f>
        <v>0</v>
      </c>
      <c r="F8" s="18">
        <f t="shared" ref="F8:F71" si="1">D8/C8*100</f>
        <v>100</v>
      </c>
    </row>
    <row r="9" spans="1:8" ht="25.5" outlineLevel="2">
      <c r="A9" s="15" t="s">
        <v>25</v>
      </c>
      <c r="B9" s="16" t="s">
        <v>26</v>
      </c>
      <c r="C9" s="17">
        <v>6.3</v>
      </c>
      <c r="D9" s="17">
        <v>6.3</v>
      </c>
      <c r="E9" s="18">
        <f t="shared" si="0"/>
        <v>0</v>
      </c>
      <c r="F9" s="18">
        <f t="shared" si="1"/>
        <v>100</v>
      </c>
    </row>
    <row r="10" spans="1:8" ht="51" outlineLevel="2">
      <c r="A10" s="15" t="s">
        <v>27</v>
      </c>
      <c r="B10" s="16" t="s">
        <v>28</v>
      </c>
      <c r="C10" s="17">
        <v>11.5</v>
      </c>
      <c r="D10" s="17">
        <v>11.5</v>
      </c>
      <c r="E10" s="18">
        <f t="shared" si="0"/>
        <v>0</v>
      </c>
      <c r="F10" s="18">
        <f t="shared" si="1"/>
        <v>100</v>
      </c>
    </row>
    <row r="11" spans="1:8" ht="76.5" outlineLevel="1">
      <c r="A11" s="19" t="s">
        <v>16</v>
      </c>
      <c r="B11" s="20" t="s">
        <v>17</v>
      </c>
      <c r="C11" s="21">
        <f>SUM(C7:C10)</f>
        <v>81</v>
      </c>
      <c r="D11" s="21">
        <f>SUM(D7:D10)</f>
        <v>81</v>
      </c>
      <c r="E11" s="22">
        <f t="shared" si="0"/>
        <v>0</v>
      </c>
      <c r="F11" s="22">
        <f t="shared" si="1"/>
        <v>100</v>
      </c>
    </row>
    <row r="12" spans="1:8" ht="51" outlineLevel="2">
      <c r="A12" s="15" t="s">
        <v>31</v>
      </c>
      <c r="B12" s="16" t="s">
        <v>32</v>
      </c>
      <c r="C12" s="17">
        <v>81</v>
      </c>
      <c r="D12" s="17">
        <v>81</v>
      </c>
      <c r="E12" s="18">
        <f t="shared" si="0"/>
        <v>0</v>
      </c>
      <c r="F12" s="18">
        <f t="shared" si="1"/>
        <v>100</v>
      </c>
    </row>
    <row r="13" spans="1:8" ht="63.75" outlineLevel="2">
      <c r="A13" s="15" t="s">
        <v>33</v>
      </c>
      <c r="B13" s="16" t="s">
        <v>34</v>
      </c>
      <c r="C13" s="17">
        <v>118.2</v>
      </c>
      <c r="D13" s="17">
        <v>118.15</v>
      </c>
      <c r="E13" s="18">
        <f t="shared" si="0"/>
        <v>-4.9999999999997158E-2</v>
      </c>
      <c r="F13" s="18">
        <f t="shared" si="1"/>
        <v>99.957698815566843</v>
      </c>
    </row>
    <row r="14" spans="1:8" ht="51" outlineLevel="2">
      <c r="A14" s="15" t="s">
        <v>35</v>
      </c>
      <c r="B14" s="16" t="s">
        <v>36</v>
      </c>
      <c r="C14" s="17">
        <v>2064</v>
      </c>
      <c r="D14" s="17">
        <v>1411.52</v>
      </c>
      <c r="E14" s="18">
        <f t="shared" si="0"/>
        <v>-652.48</v>
      </c>
      <c r="F14" s="18">
        <f t="shared" si="1"/>
        <v>68.387596899224803</v>
      </c>
    </row>
    <row r="15" spans="1:8" ht="51" outlineLevel="2">
      <c r="A15" s="15" t="s">
        <v>37</v>
      </c>
      <c r="B15" s="16" t="s">
        <v>36</v>
      </c>
      <c r="C15" s="17">
        <v>567</v>
      </c>
      <c r="D15" s="17">
        <v>476.93</v>
      </c>
      <c r="E15" s="18">
        <f t="shared" si="0"/>
        <v>-90.07</v>
      </c>
      <c r="F15" s="18">
        <f t="shared" si="1"/>
        <v>84.114638447971785</v>
      </c>
    </row>
    <row r="16" spans="1:8" ht="127.5" outlineLevel="1">
      <c r="A16" s="19" t="s">
        <v>29</v>
      </c>
      <c r="B16" s="23" t="s">
        <v>30</v>
      </c>
      <c r="C16" s="21">
        <f>SUM(C12:C15)</f>
        <v>2830.2</v>
      </c>
      <c r="D16" s="21">
        <f>SUM(D12:D15)</f>
        <v>2087.6</v>
      </c>
      <c r="E16" s="22">
        <f t="shared" si="0"/>
        <v>-742.59999999999991</v>
      </c>
      <c r="F16" s="22">
        <f t="shared" si="1"/>
        <v>73.761571620380181</v>
      </c>
    </row>
    <row r="17" spans="1:6" s="24" customFormat="1" ht="89.25">
      <c r="A17" s="19" t="s">
        <v>14</v>
      </c>
      <c r="B17" s="20" t="s">
        <v>15</v>
      </c>
      <c r="C17" s="21">
        <f>C16+C11</f>
        <v>2911.2</v>
      </c>
      <c r="D17" s="21">
        <f>D16+D11</f>
        <v>2168.6</v>
      </c>
      <c r="E17" s="22">
        <f t="shared" si="0"/>
        <v>-742.59999999999991</v>
      </c>
      <c r="F17" s="22">
        <f t="shared" si="1"/>
        <v>74.491618576532019</v>
      </c>
    </row>
    <row r="18" spans="1:6" ht="38.25" outlineLevel="2">
      <c r="A18" s="15" t="s">
        <v>42</v>
      </c>
      <c r="B18" s="16" t="s">
        <v>43</v>
      </c>
      <c r="C18" s="17">
        <v>1842</v>
      </c>
      <c r="D18" s="17">
        <v>1842</v>
      </c>
      <c r="E18" s="18">
        <f t="shared" si="0"/>
        <v>0</v>
      </c>
      <c r="F18" s="18">
        <f t="shared" si="1"/>
        <v>100</v>
      </c>
    </row>
    <row r="19" spans="1:6" ht="76.5" outlineLevel="2">
      <c r="A19" s="15" t="s">
        <v>44</v>
      </c>
      <c r="B19" s="16" t="s">
        <v>45</v>
      </c>
      <c r="C19" s="17">
        <v>471</v>
      </c>
      <c r="D19" s="17">
        <v>471</v>
      </c>
      <c r="E19" s="18">
        <f t="shared" si="0"/>
        <v>0</v>
      </c>
      <c r="F19" s="18">
        <f t="shared" si="1"/>
        <v>100</v>
      </c>
    </row>
    <row r="20" spans="1:6" ht="51" outlineLevel="2">
      <c r="A20" s="15" t="s">
        <v>46</v>
      </c>
      <c r="B20" s="16" t="s">
        <v>47</v>
      </c>
      <c r="C20" s="17">
        <v>44934.9</v>
      </c>
      <c r="D20" s="17">
        <v>44934.9</v>
      </c>
      <c r="E20" s="18">
        <f t="shared" si="0"/>
        <v>0</v>
      </c>
      <c r="F20" s="18">
        <f t="shared" si="1"/>
        <v>100</v>
      </c>
    </row>
    <row r="21" spans="1:6" ht="89.25" outlineLevel="2">
      <c r="A21" s="15" t="s">
        <v>51</v>
      </c>
      <c r="B21" s="16" t="s">
        <v>52</v>
      </c>
      <c r="C21" s="17">
        <v>1748.7</v>
      </c>
      <c r="D21" s="17">
        <v>1748.7</v>
      </c>
      <c r="E21" s="18">
        <f t="shared" si="0"/>
        <v>0</v>
      </c>
      <c r="F21" s="18">
        <f t="shared" si="1"/>
        <v>100</v>
      </c>
    </row>
    <row r="22" spans="1:6" ht="51" outlineLevel="2">
      <c r="A22" s="15" t="s">
        <v>53</v>
      </c>
      <c r="B22" s="16" t="s">
        <v>54</v>
      </c>
      <c r="C22" s="17">
        <v>3.2</v>
      </c>
      <c r="D22" s="17">
        <v>3.2</v>
      </c>
      <c r="E22" s="18">
        <f t="shared" si="0"/>
        <v>0</v>
      </c>
      <c r="F22" s="18">
        <f t="shared" si="1"/>
        <v>100</v>
      </c>
    </row>
    <row r="23" spans="1:6" ht="38.25" outlineLevel="2">
      <c r="A23" s="15" t="s">
        <v>55</v>
      </c>
      <c r="B23" s="16" t="s">
        <v>56</v>
      </c>
      <c r="C23" s="17">
        <v>185406.3</v>
      </c>
      <c r="D23" s="17">
        <v>182081.3</v>
      </c>
      <c r="E23" s="18">
        <f t="shared" si="0"/>
        <v>-3325</v>
      </c>
      <c r="F23" s="18">
        <f t="shared" si="1"/>
        <v>98.206641306147631</v>
      </c>
    </row>
    <row r="24" spans="1:6" ht="102" outlineLevel="2">
      <c r="A24" s="15" t="s">
        <v>57</v>
      </c>
      <c r="B24" s="16" t="s">
        <v>58</v>
      </c>
      <c r="C24" s="17">
        <v>520</v>
      </c>
      <c r="D24" s="17">
        <v>520</v>
      </c>
      <c r="E24" s="18">
        <f t="shared" si="0"/>
        <v>0</v>
      </c>
      <c r="F24" s="18">
        <f t="shared" si="1"/>
        <v>100</v>
      </c>
    </row>
    <row r="25" spans="1:6" ht="25.5" outlineLevel="2">
      <c r="A25" s="15" t="s">
        <v>59</v>
      </c>
      <c r="B25" s="16" t="s">
        <v>60</v>
      </c>
      <c r="C25" s="17">
        <v>41.9</v>
      </c>
      <c r="D25" s="17">
        <v>41.9</v>
      </c>
      <c r="E25" s="18">
        <f t="shared" si="0"/>
        <v>0</v>
      </c>
      <c r="F25" s="18">
        <f t="shared" si="1"/>
        <v>100</v>
      </c>
    </row>
    <row r="26" spans="1:6" ht="25.5" outlineLevel="1">
      <c r="A26" s="19" t="s">
        <v>40</v>
      </c>
      <c r="B26" s="20" t="s">
        <v>41</v>
      </c>
      <c r="C26" s="21">
        <f>SUM(C18:C25)</f>
        <v>234967.99999999997</v>
      </c>
      <c r="D26" s="21">
        <f>SUM(D18:D25)</f>
        <v>231642.99999999997</v>
      </c>
      <c r="E26" s="22">
        <f t="shared" si="0"/>
        <v>-3325</v>
      </c>
      <c r="F26" s="22">
        <f t="shared" si="1"/>
        <v>98.584913690374862</v>
      </c>
    </row>
    <row r="27" spans="1:6" ht="76.5" outlineLevel="2">
      <c r="A27" s="15" t="s">
        <v>63</v>
      </c>
      <c r="B27" s="16" t="s">
        <v>45</v>
      </c>
      <c r="C27" s="17">
        <v>3696.2</v>
      </c>
      <c r="D27" s="17">
        <v>3696.2</v>
      </c>
      <c r="E27" s="18">
        <f t="shared" si="0"/>
        <v>0</v>
      </c>
      <c r="F27" s="18">
        <f t="shared" si="1"/>
        <v>100</v>
      </c>
    </row>
    <row r="28" spans="1:6" ht="76.5" outlineLevel="2">
      <c r="A28" s="15" t="s">
        <v>64</v>
      </c>
      <c r="B28" s="16" t="s">
        <v>65</v>
      </c>
      <c r="C28" s="17">
        <v>47470.2</v>
      </c>
      <c r="D28" s="17">
        <v>47456.9</v>
      </c>
      <c r="E28" s="18">
        <f t="shared" si="0"/>
        <v>-13.299999999995634</v>
      </c>
      <c r="F28" s="18">
        <f t="shared" si="1"/>
        <v>99.971982422656751</v>
      </c>
    </row>
    <row r="29" spans="1:6" ht="51" outlineLevel="2">
      <c r="A29" s="15" t="s">
        <v>66</v>
      </c>
      <c r="B29" s="16" t="s">
        <v>67</v>
      </c>
      <c r="C29" s="17">
        <v>2635.1</v>
      </c>
      <c r="D29" s="17">
        <v>2633.8</v>
      </c>
      <c r="E29" s="18">
        <f t="shared" si="0"/>
        <v>-1.2999999999997272</v>
      </c>
      <c r="F29" s="18">
        <f t="shared" si="1"/>
        <v>99.950666008880134</v>
      </c>
    </row>
    <row r="30" spans="1:6" ht="38.25" outlineLevel="2">
      <c r="A30" s="15" t="s">
        <v>68</v>
      </c>
      <c r="B30" s="16" t="s">
        <v>56</v>
      </c>
      <c r="C30" s="17">
        <v>308261.09999999998</v>
      </c>
      <c r="D30" s="17">
        <v>304479</v>
      </c>
      <c r="E30" s="18">
        <f t="shared" si="0"/>
        <v>-3782.0999999999767</v>
      </c>
      <c r="F30" s="18">
        <f t="shared" si="1"/>
        <v>98.77308554339163</v>
      </c>
    </row>
    <row r="31" spans="1:6" ht="63.75" outlineLevel="2">
      <c r="A31" s="15" t="s">
        <v>69</v>
      </c>
      <c r="B31" s="16" t="s">
        <v>70</v>
      </c>
      <c r="C31" s="17">
        <v>9433</v>
      </c>
      <c r="D31" s="17">
        <v>9433</v>
      </c>
      <c r="E31" s="18">
        <f t="shared" si="0"/>
        <v>0</v>
      </c>
      <c r="F31" s="18">
        <f t="shared" si="1"/>
        <v>100</v>
      </c>
    </row>
    <row r="32" spans="1:6" ht="76.5" outlineLevel="2">
      <c r="A32" s="15" t="s">
        <v>71</v>
      </c>
      <c r="B32" s="16" t="s">
        <v>72</v>
      </c>
      <c r="C32" s="17">
        <v>13794</v>
      </c>
      <c r="D32" s="17">
        <v>13794</v>
      </c>
      <c r="E32" s="18">
        <f t="shared" si="0"/>
        <v>0</v>
      </c>
      <c r="F32" s="18">
        <f t="shared" si="1"/>
        <v>100</v>
      </c>
    </row>
    <row r="33" spans="1:6" ht="255" outlineLevel="2">
      <c r="A33" s="15" t="s">
        <v>73</v>
      </c>
      <c r="B33" s="25" t="s">
        <v>74</v>
      </c>
      <c r="C33" s="17">
        <v>8057.9</v>
      </c>
      <c r="D33" s="17">
        <v>8057.9</v>
      </c>
      <c r="E33" s="18">
        <f t="shared" si="0"/>
        <v>0</v>
      </c>
      <c r="F33" s="18">
        <f t="shared" si="1"/>
        <v>100</v>
      </c>
    </row>
    <row r="34" spans="1:6" ht="127.5" outlineLevel="2">
      <c r="A34" s="15" t="s">
        <v>75</v>
      </c>
      <c r="B34" s="25" t="s">
        <v>76</v>
      </c>
      <c r="C34" s="17">
        <v>84617.600000000006</v>
      </c>
      <c r="D34" s="17">
        <v>32684.400000000001</v>
      </c>
      <c r="E34" s="18">
        <f t="shared" si="0"/>
        <v>-51933.200000000004</v>
      </c>
      <c r="F34" s="18">
        <f t="shared" si="1"/>
        <v>38.626006882728888</v>
      </c>
    </row>
    <row r="35" spans="1:6" ht="25.5" outlineLevel="1">
      <c r="A35" s="19" t="s">
        <v>61</v>
      </c>
      <c r="B35" s="20" t="s">
        <v>62</v>
      </c>
      <c r="C35" s="21">
        <f>SUM(C27:C34)</f>
        <v>477965.1</v>
      </c>
      <c r="D35" s="21">
        <f>SUM(D27:D34)</f>
        <v>422235.20000000007</v>
      </c>
      <c r="E35" s="22">
        <f t="shared" si="0"/>
        <v>-55729.899999999907</v>
      </c>
      <c r="F35" s="22">
        <f t="shared" si="1"/>
        <v>88.340173790931615</v>
      </c>
    </row>
    <row r="36" spans="1:6" ht="63.75" outlineLevel="2">
      <c r="A36" s="15" t="s">
        <v>80</v>
      </c>
      <c r="B36" s="16" t="s">
        <v>81</v>
      </c>
      <c r="C36" s="17">
        <v>25543.1</v>
      </c>
      <c r="D36" s="17">
        <v>25543.1</v>
      </c>
      <c r="E36" s="18">
        <f t="shared" si="0"/>
        <v>0</v>
      </c>
      <c r="F36" s="18">
        <f t="shared" si="1"/>
        <v>100</v>
      </c>
    </row>
    <row r="37" spans="1:6" ht="51" outlineLevel="2">
      <c r="A37" s="15" t="s">
        <v>82</v>
      </c>
      <c r="B37" s="16" t="s">
        <v>83</v>
      </c>
      <c r="C37" s="17">
        <v>25</v>
      </c>
      <c r="D37" s="17">
        <v>25</v>
      </c>
      <c r="E37" s="18">
        <f t="shared" si="0"/>
        <v>0</v>
      </c>
      <c r="F37" s="18">
        <f t="shared" si="1"/>
        <v>100</v>
      </c>
    </row>
    <row r="38" spans="1:6" ht="38.25" outlineLevel="2">
      <c r="A38" s="15" t="s">
        <v>85</v>
      </c>
      <c r="B38" s="16" t="s">
        <v>86</v>
      </c>
      <c r="C38" s="17">
        <v>145.80000000000001</v>
      </c>
      <c r="D38" s="17">
        <v>145.80000000000001</v>
      </c>
      <c r="E38" s="18">
        <f t="shared" si="0"/>
        <v>0</v>
      </c>
      <c r="F38" s="18">
        <f t="shared" si="1"/>
        <v>100</v>
      </c>
    </row>
    <row r="39" spans="1:6" ht="63.75" outlineLevel="2">
      <c r="A39" s="15" t="s">
        <v>87</v>
      </c>
      <c r="B39" s="16" t="s">
        <v>88</v>
      </c>
      <c r="C39" s="17">
        <v>95.5</v>
      </c>
      <c r="D39" s="17">
        <v>95.5</v>
      </c>
      <c r="E39" s="18">
        <f t="shared" si="0"/>
        <v>0</v>
      </c>
      <c r="F39" s="18">
        <f t="shared" si="1"/>
        <v>100</v>
      </c>
    </row>
    <row r="40" spans="1:6" ht="38.25" outlineLevel="1">
      <c r="A40" s="19" t="s">
        <v>77</v>
      </c>
      <c r="B40" s="20" t="s">
        <v>78</v>
      </c>
      <c r="C40" s="21">
        <f>C36+C37+C38+C39</f>
        <v>25809.399999999998</v>
      </c>
      <c r="D40" s="21">
        <f>SUM(D36:D39)</f>
        <v>25809.399999999998</v>
      </c>
      <c r="E40" s="22">
        <f t="shared" si="0"/>
        <v>0</v>
      </c>
      <c r="F40" s="22">
        <f t="shared" si="1"/>
        <v>100</v>
      </c>
    </row>
    <row r="41" spans="1:6" ht="63.75" outlineLevel="2">
      <c r="A41" s="15" t="s">
        <v>91</v>
      </c>
      <c r="B41" s="16" t="s">
        <v>92</v>
      </c>
      <c r="C41" s="17">
        <v>3833.8</v>
      </c>
      <c r="D41" s="17">
        <v>3833.8</v>
      </c>
      <c r="E41" s="18">
        <f t="shared" si="0"/>
        <v>0</v>
      </c>
      <c r="F41" s="18">
        <f t="shared" si="1"/>
        <v>100</v>
      </c>
    </row>
    <row r="42" spans="1:6" ht="25.5" outlineLevel="2">
      <c r="A42" s="15" t="s">
        <v>93</v>
      </c>
      <c r="B42" s="16" t="s">
        <v>94</v>
      </c>
      <c r="C42" s="17">
        <v>910.8</v>
      </c>
      <c r="D42" s="17">
        <v>910.8</v>
      </c>
      <c r="E42" s="18">
        <f t="shared" si="0"/>
        <v>0</v>
      </c>
      <c r="F42" s="18">
        <f t="shared" si="1"/>
        <v>100</v>
      </c>
    </row>
    <row r="43" spans="1:6" ht="25.5" outlineLevel="2">
      <c r="A43" s="15" t="s">
        <v>95</v>
      </c>
      <c r="B43" s="16" t="s">
        <v>96</v>
      </c>
      <c r="C43" s="17">
        <v>7638.5</v>
      </c>
      <c r="D43" s="17">
        <v>5553.2</v>
      </c>
      <c r="E43" s="18">
        <f t="shared" si="0"/>
        <v>-2085.3000000000002</v>
      </c>
      <c r="F43" s="18">
        <f t="shared" si="1"/>
        <v>72.700137461543491</v>
      </c>
    </row>
    <row r="44" spans="1:6" ht="38.25" outlineLevel="2">
      <c r="A44" s="15" t="s">
        <v>97</v>
      </c>
      <c r="B44" s="16" t="s">
        <v>98</v>
      </c>
      <c r="C44" s="17">
        <v>45</v>
      </c>
      <c r="D44" s="17">
        <v>45</v>
      </c>
      <c r="E44" s="18">
        <f t="shared" si="0"/>
        <v>0</v>
      </c>
      <c r="F44" s="18">
        <f t="shared" si="1"/>
        <v>100</v>
      </c>
    </row>
    <row r="45" spans="1:6" ht="25.5" outlineLevel="1">
      <c r="A45" s="19" t="s">
        <v>89</v>
      </c>
      <c r="B45" s="20" t="s">
        <v>90</v>
      </c>
      <c r="C45" s="21">
        <f>SUM(C41:C44)</f>
        <v>12428.1</v>
      </c>
      <c r="D45" s="21">
        <f>SUM(D41:D44)</f>
        <v>10342.799999999999</v>
      </c>
      <c r="E45" s="22">
        <f t="shared" si="0"/>
        <v>-2085.3000000000011</v>
      </c>
      <c r="F45" s="22">
        <f t="shared" si="1"/>
        <v>83.221087696429848</v>
      </c>
    </row>
    <row r="46" spans="1:6" ht="25.5" outlineLevel="2">
      <c r="A46" s="15" t="s">
        <v>101</v>
      </c>
      <c r="B46" s="16" t="s">
        <v>102</v>
      </c>
      <c r="C46" s="17">
        <v>547.9</v>
      </c>
      <c r="D46" s="17">
        <v>541.9</v>
      </c>
      <c r="E46" s="18">
        <f t="shared" si="0"/>
        <v>-6</v>
      </c>
      <c r="F46" s="18">
        <f t="shared" si="1"/>
        <v>98.904909655046552</v>
      </c>
    </row>
    <row r="47" spans="1:6" ht="25.5" outlineLevel="2">
      <c r="A47" s="15" t="s">
        <v>103</v>
      </c>
      <c r="B47" s="16" t="s">
        <v>104</v>
      </c>
      <c r="C47" s="17">
        <v>109.7</v>
      </c>
      <c r="D47" s="17">
        <v>109.7</v>
      </c>
      <c r="E47" s="18">
        <f t="shared" si="0"/>
        <v>0</v>
      </c>
      <c r="F47" s="18">
        <f t="shared" si="1"/>
        <v>100</v>
      </c>
    </row>
    <row r="48" spans="1:6" ht="38.25" outlineLevel="2">
      <c r="A48" s="15" t="s">
        <v>105</v>
      </c>
      <c r="B48" s="16" t="s">
        <v>56</v>
      </c>
      <c r="C48" s="17">
        <v>10324.4</v>
      </c>
      <c r="D48" s="17">
        <v>9670.4</v>
      </c>
      <c r="E48" s="18">
        <f t="shared" si="0"/>
        <v>-654</v>
      </c>
      <c r="F48" s="18">
        <f t="shared" si="1"/>
        <v>93.665491457130685</v>
      </c>
    </row>
    <row r="49" spans="1:6" ht="127.5" outlineLevel="2">
      <c r="A49" s="15" t="s">
        <v>106</v>
      </c>
      <c r="B49" s="25" t="s">
        <v>107</v>
      </c>
      <c r="C49" s="17">
        <v>9542.5</v>
      </c>
      <c r="D49" s="17">
        <v>9524.1</v>
      </c>
      <c r="E49" s="18">
        <f t="shared" si="0"/>
        <v>-18.399999999999636</v>
      </c>
      <c r="F49" s="18">
        <f t="shared" si="1"/>
        <v>99.807178412365744</v>
      </c>
    </row>
    <row r="50" spans="1:6" ht="76.5" outlineLevel="2">
      <c r="A50" s="15" t="s">
        <v>109</v>
      </c>
      <c r="B50" s="16" t="s">
        <v>110</v>
      </c>
      <c r="C50" s="17">
        <v>187.5</v>
      </c>
      <c r="D50" s="17">
        <v>186</v>
      </c>
      <c r="E50" s="18">
        <f t="shared" si="0"/>
        <v>-1.5</v>
      </c>
      <c r="F50" s="18">
        <f t="shared" si="1"/>
        <v>99.2</v>
      </c>
    </row>
    <row r="51" spans="1:6" ht="63.75" outlineLevel="1">
      <c r="A51" s="19" t="s">
        <v>99</v>
      </c>
      <c r="B51" s="20" t="s">
        <v>100</v>
      </c>
      <c r="C51" s="21">
        <f>SUM(C46:C50)</f>
        <v>20712</v>
      </c>
      <c r="D51" s="21">
        <f>SUM(D46:D50)</f>
        <v>20032.099999999999</v>
      </c>
      <c r="E51" s="22">
        <f t="shared" si="0"/>
        <v>-679.90000000000146</v>
      </c>
      <c r="F51" s="22">
        <f t="shared" si="1"/>
        <v>96.717361915797596</v>
      </c>
    </row>
    <row r="52" spans="1:6" ht="25.5" outlineLevel="2">
      <c r="A52" s="15" t="s">
        <v>113</v>
      </c>
      <c r="B52" s="16" t="s">
        <v>114</v>
      </c>
      <c r="C52" s="17">
        <v>452.7</v>
      </c>
      <c r="D52" s="17">
        <v>452.6</v>
      </c>
      <c r="E52" s="18">
        <f t="shared" si="0"/>
        <v>-9.9999999999965894E-2</v>
      </c>
      <c r="F52" s="18">
        <f t="shared" si="1"/>
        <v>99.977910315882497</v>
      </c>
    </row>
    <row r="53" spans="1:6" ht="89.25" outlineLevel="2">
      <c r="A53" s="15" t="s">
        <v>115</v>
      </c>
      <c r="B53" s="16" t="s">
        <v>116</v>
      </c>
      <c r="C53" s="17">
        <v>10139.299999999999</v>
      </c>
      <c r="D53" s="17">
        <v>10139.200000000001</v>
      </c>
      <c r="E53" s="18">
        <f t="shared" si="0"/>
        <v>-9.9999999998544808E-2</v>
      </c>
      <c r="F53" s="18">
        <f t="shared" si="1"/>
        <v>99.999013738621017</v>
      </c>
    </row>
    <row r="54" spans="1:6" ht="38.25" outlineLevel="2">
      <c r="A54" s="15" t="s">
        <v>119</v>
      </c>
      <c r="B54" s="16" t="s">
        <v>120</v>
      </c>
      <c r="C54" s="17">
        <v>24138.2</v>
      </c>
      <c r="D54" s="17">
        <v>24126.2</v>
      </c>
      <c r="E54" s="18">
        <f t="shared" si="0"/>
        <v>-12</v>
      </c>
      <c r="F54" s="18">
        <f t="shared" si="1"/>
        <v>99.950286268238727</v>
      </c>
    </row>
    <row r="55" spans="1:6" ht="63.75" outlineLevel="1">
      <c r="A55" s="19" t="s">
        <v>111</v>
      </c>
      <c r="B55" s="20" t="s">
        <v>112</v>
      </c>
      <c r="C55" s="21">
        <f>SUM(C52:C54)</f>
        <v>34730.199999999997</v>
      </c>
      <c r="D55" s="21">
        <f>SUM(D52:D54)</f>
        <v>34718</v>
      </c>
      <c r="E55" s="26">
        <f t="shared" si="0"/>
        <v>-12.19999999999709</v>
      </c>
      <c r="F55" s="26">
        <f t="shared" si="1"/>
        <v>99.964872070992968</v>
      </c>
    </row>
    <row r="56" spans="1:6" ht="25.5" outlineLevel="2">
      <c r="A56" s="15" t="s">
        <v>128</v>
      </c>
      <c r="B56" s="16" t="s">
        <v>129</v>
      </c>
      <c r="C56" s="17">
        <v>3426.6</v>
      </c>
      <c r="D56" s="17">
        <v>3425</v>
      </c>
      <c r="E56" s="18">
        <f t="shared" si="0"/>
        <v>-1.5999999999999091</v>
      </c>
      <c r="F56" s="18">
        <f t="shared" si="1"/>
        <v>99.953306484561949</v>
      </c>
    </row>
    <row r="57" spans="1:6" outlineLevel="2">
      <c r="A57" s="15" t="s">
        <v>134</v>
      </c>
      <c r="B57" s="16" t="s">
        <v>135</v>
      </c>
      <c r="C57" s="17">
        <v>13772.9</v>
      </c>
      <c r="D57" s="17">
        <v>13707.1</v>
      </c>
      <c r="E57" s="18">
        <f t="shared" si="0"/>
        <v>-65.799999999999272</v>
      </c>
      <c r="F57" s="18">
        <f t="shared" si="1"/>
        <v>99.522250216003897</v>
      </c>
    </row>
    <row r="58" spans="1:6" ht="25.5" outlineLevel="2">
      <c r="A58" s="15" t="s">
        <v>142</v>
      </c>
      <c r="B58" s="16" t="s">
        <v>143</v>
      </c>
      <c r="C58" s="17">
        <v>273.60000000000002</v>
      </c>
      <c r="D58" s="17">
        <v>242</v>
      </c>
      <c r="E58" s="18">
        <f t="shared" si="0"/>
        <v>-31.600000000000023</v>
      </c>
      <c r="F58" s="18">
        <f t="shared" si="1"/>
        <v>88.450292397660817</v>
      </c>
    </row>
    <row r="59" spans="1:6" outlineLevel="2">
      <c r="A59" s="15" t="s">
        <v>144</v>
      </c>
      <c r="B59" s="16" t="s">
        <v>145</v>
      </c>
      <c r="C59" s="17">
        <v>13.1</v>
      </c>
      <c r="D59" s="17">
        <v>11.6</v>
      </c>
      <c r="E59" s="18">
        <f t="shared" si="0"/>
        <v>-1.5</v>
      </c>
      <c r="F59" s="18">
        <f t="shared" si="1"/>
        <v>88.549618320610691</v>
      </c>
    </row>
    <row r="60" spans="1:6" ht="51" outlineLevel="1">
      <c r="A60" s="19" t="s">
        <v>125</v>
      </c>
      <c r="B60" s="20" t="s">
        <v>126</v>
      </c>
      <c r="C60" s="21">
        <f>SUM(C56:C59)</f>
        <v>17486.199999999997</v>
      </c>
      <c r="D60" s="21">
        <f>SUM(D56:D59)</f>
        <v>17385.699999999997</v>
      </c>
      <c r="E60" s="22">
        <f t="shared" si="0"/>
        <v>-100.5</v>
      </c>
      <c r="F60" s="22">
        <f t="shared" si="1"/>
        <v>99.425261063009685</v>
      </c>
    </row>
    <row r="61" spans="1:6" s="24" customFormat="1" ht="38.25">
      <c r="A61" s="19" t="s">
        <v>38</v>
      </c>
      <c r="B61" s="20" t="s">
        <v>39</v>
      </c>
      <c r="C61" s="21">
        <f>C60+C55+C51+C45+C40+C35+C26</f>
        <v>824099</v>
      </c>
      <c r="D61" s="21">
        <f>D60+D55+D51+D45+D40+D35+D26</f>
        <v>762166.20000000007</v>
      </c>
      <c r="E61" s="22">
        <f t="shared" si="0"/>
        <v>-61932.79999999993</v>
      </c>
      <c r="F61" s="22">
        <f t="shared" si="1"/>
        <v>92.484786415224391</v>
      </c>
    </row>
    <row r="62" spans="1:6" ht="38.25" outlineLevel="2">
      <c r="A62" s="15" t="s">
        <v>152</v>
      </c>
      <c r="B62" s="16" t="s">
        <v>153</v>
      </c>
      <c r="C62" s="17">
        <v>2.8</v>
      </c>
      <c r="D62" s="17">
        <v>2.8</v>
      </c>
      <c r="E62" s="18">
        <f t="shared" si="0"/>
        <v>0</v>
      </c>
      <c r="F62" s="18">
        <f t="shared" si="1"/>
        <v>100</v>
      </c>
    </row>
    <row r="63" spans="1:6" ht="25.5" outlineLevel="2">
      <c r="A63" s="15" t="s">
        <v>154</v>
      </c>
      <c r="B63" s="16" t="s">
        <v>155</v>
      </c>
      <c r="C63" s="17">
        <v>35520.9</v>
      </c>
      <c r="D63" s="17">
        <v>35520.9</v>
      </c>
      <c r="E63" s="18">
        <f t="shared" si="0"/>
        <v>0</v>
      </c>
      <c r="F63" s="18">
        <f t="shared" si="1"/>
        <v>100</v>
      </c>
    </row>
    <row r="64" spans="1:6" ht="25.5" outlineLevel="2">
      <c r="A64" s="15" t="s">
        <v>156</v>
      </c>
      <c r="B64" s="16" t="s">
        <v>157</v>
      </c>
      <c r="C64" s="17">
        <v>17</v>
      </c>
      <c r="D64" s="17">
        <v>4.2</v>
      </c>
      <c r="E64" s="18">
        <f t="shared" si="0"/>
        <v>-12.8</v>
      </c>
      <c r="F64" s="18">
        <f t="shared" si="1"/>
        <v>24.705882352941178</v>
      </c>
    </row>
    <row r="65" spans="1:6" ht="127.5" outlineLevel="2">
      <c r="A65" s="15" t="s">
        <v>158</v>
      </c>
      <c r="B65" s="25" t="s">
        <v>159</v>
      </c>
      <c r="C65" s="17">
        <v>23.3</v>
      </c>
      <c r="D65" s="17">
        <v>23.3</v>
      </c>
      <c r="E65" s="18">
        <f t="shared" si="0"/>
        <v>0</v>
      </c>
      <c r="F65" s="18">
        <f t="shared" si="1"/>
        <v>100</v>
      </c>
    </row>
    <row r="66" spans="1:6" ht="38.25" outlineLevel="2">
      <c r="A66" s="15" t="s">
        <v>160</v>
      </c>
      <c r="B66" s="16" t="s">
        <v>161</v>
      </c>
      <c r="C66" s="17">
        <v>25</v>
      </c>
      <c r="D66" s="17">
        <v>25</v>
      </c>
      <c r="E66" s="18">
        <f t="shared" si="0"/>
        <v>0</v>
      </c>
      <c r="F66" s="18">
        <f t="shared" si="1"/>
        <v>100</v>
      </c>
    </row>
    <row r="67" spans="1:6" ht="63.75" outlineLevel="2">
      <c r="A67" s="15" t="s">
        <v>165</v>
      </c>
      <c r="B67" s="16" t="s">
        <v>166</v>
      </c>
      <c r="C67" s="17">
        <v>12</v>
      </c>
      <c r="D67" s="17">
        <v>12</v>
      </c>
      <c r="E67" s="18">
        <f t="shared" si="0"/>
        <v>0</v>
      </c>
      <c r="F67" s="18">
        <f t="shared" si="1"/>
        <v>100</v>
      </c>
    </row>
    <row r="68" spans="1:6" ht="63.75" outlineLevel="2">
      <c r="A68" s="15" t="s">
        <v>169</v>
      </c>
      <c r="B68" s="16" t="s">
        <v>170</v>
      </c>
      <c r="C68" s="17">
        <v>78.3</v>
      </c>
      <c r="D68" s="17">
        <v>78.3</v>
      </c>
      <c r="E68" s="18">
        <f t="shared" si="0"/>
        <v>0</v>
      </c>
      <c r="F68" s="18">
        <f t="shared" si="1"/>
        <v>100</v>
      </c>
    </row>
    <row r="69" spans="1:6" ht="51" outlineLevel="1">
      <c r="A69" s="19" t="s">
        <v>148</v>
      </c>
      <c r="B69" s="20" t="s">
        <v>149</v>
      </c>
      <c r="C69" s="21">
        <f>SUM(C62:C68)</f>
        <v>35679.30000000001</v>
      </c>
      <c r="D69" s="21">
        <f>SUM(D62:D68)</f>
        <v>35666.500000000007</v>
      </c>
      <c r="E69" s="22">
        <f t="shared" si="0"/>
        <v>-12.80000000000291</v>
      </c>
      <c r="F69" s="22">
        <f t="shared" si="1"/>
        <v>99.964124856709617</v>
      </c>
    </row>
    <row r="70" spans="1:6" ht="25.5" outlineLevel="2">
      <c r="A70" s="15" t="s">
        <v>175</v>
      </c>
      <c r="B70" s="16" t="s">
        <v>176</v>
      </c>
      <c r="C70" s="17">
        <v>1625.9</v>
      </c>
      <c r="D70" s="17">
        <v>1625.9</v>
      </c>
      <c r="E70" s="18">
        <f t="shared" si="0"/>
        <v>0</v>
      </c>
      <c r="F70" s="18">
        <f t="shared" si="1"/>
        <v>100</v>
      </c>
    </row>
    <row r="71" spans="1:6" ht="38.25" outlineLevel="1">
      <c r="A71" s="19" t="s">
        <v>171</v>
      </c>
      <c r="B71" s="20" t="s">
        <v>172</v>
      </c>
      <c r="C71" s="21">
        <f>C70</f>
        <v>1625.9</v>
      </c>
      <c r="D71" s="21">
        <f>D70</f>
        <v>1625.9</v>
      </c>
      <c r="E71" s="22">
        <f t="shared" si="0"/>
        <v>0</v>
      </c>
      <c r="F71" s="22">
        <f t="shared" si="1"/>
        <v>100</v>
      </c>
    </row>
    <row r="72" spans="1:6" ht="51" outlineLevel="2">
      <c r="A72" s="15" t="s">
        <v>181</v>
      </c>
      <c r="B72" s="16" t="s">
        <v>182</v>
      </c>
      <c r="C72" s="17">
        <v>18862</v>
      </c>
      <c r="D72" s="17">
        <v>18862</v>
      </c>
      <c r="E72" s="18">
        <f t="shared" ref="E72:E135" si="2">D72-C72</f>
        <v>0</v>
      </c>
      <c r="F72" s="18">
        <f t="shared" ref="F72:F135" si="3">D72/C72*100</f>
        <v>100</v>
      </c>
    </row>
    <row r="73" spans="1:6" ht="25.5" outlineLevel="2">
      <c r="A73" s="15" t="s">
        <v>183</v>
      </c>
      <c r="B73" s="16" t="s">
        <v>184</v>
      </c>
      <c r="C73" s="17">
        <v>765</v>
      </c>
      <c r="D73" s="17">
        <v>765</v>
      </c>
      <c r="E73" s="18">
        <f t="shared" si="2"/>
        <v>0</v>
      </c>
      <c r="F73" s="18">
        <f t="shared" si="3"/>
        <v>100</v>
      </c>
    </row>
    <row r="74" spans="1:6" ht="25.5" outlineLevel="2">
      <c r="A74" s="15" t="s">
        <v>185</v>
      </c>
      <c r="B74" s="16" t="s">
        <v>186</v>
      </c>
      <c r="C74" s="17">
        <v>150</v>
      </c>
      <c r="D74" s="17">
        <v>150</v>
      </c>
      <c r="E74" s="18">
        <f t="shared" si="2"/>
        <v>0</v>
      </c>
      <c r="F74" s="18">
        <f t="shared" si="3"/>
        <v>100</v>
      </c>
    </row>
    <row r="75" spans="1:6" ht="63.75" outlineLevel="1">
      <c r="A75" s="19" t="s">
        <v>177</v>
      </c>
      <c r="B75" s="20" t="s">
        <v>178</v>
      </c>
      <c r="C75" s="21">
        <f>C74+C73+C72</f>
        <v>19777</v>
      </c>
      <c r="D75" s="21">
        <v>19777.009999999998</v>
      </c>
      <c r="E75" s="22">
        <f t="shared" si="2"/>
        <v>9.9999999983992893E-3</v>
      </c>
      <c r="F75" s="22">
        <f t="shared" si="3"/>
        <v>100.0000505637862</v>
      </c>
    </row>
    <row r="76" spans="1:6" ht="51" outlineLevel="2">
      <c r="A76" s="15" t="s">
        <v>192</v>
      </c>
      <c r="B76" s="16" t="s">
        <v>193</v>
      </c>
      <c r="C76" s="17">
        <v>6525.5</v>
      </c>
      <c r="D76" s="17">
        <v>6500</v>
      </c>
      <c r="E76" s="18">
        <f t="shared" si="2"/>
        <v>-25.5</v>
      </c>
      <c r="F76" s="18">
        <f t="shared" si="3"/>
        <v>99.609225346716727</v>
      </c>
    </row>
    <row r="77" spans="1:6" ht="25.5" outlineLevel="1">
      <c r="A77" s="19" t="s">
        <v>188</v>
      </c>
      <c r="B77" s="20" t="s">
        <v>189</v>
      </c>
      <c r="C77" s="21">
        <f>C76</f>
        <v>6525.5</v>
      </c>
      <c r="D77" s="21">
        <f>D76</f>
        <v>6500</v>
      </c>
      <c r="E77" s="22">
        <f t="shared" si="2"/>
        <v>-25.5</v>
      </c>
      <c r="F77" s="22">
        <f t="shared" si="3"/>
        <v>99.609225346716727</v>
      </c>
    </row>
    <row r="78" spans="1:6" ht="51" outlineLevel="2">
      <c r="A78" s="15" t="s">
        <v>198</v>
      </c>
      <c r="B78" s="16" t="s">
        <v>199</v>
      </c>
      <c r="C78" s="17">
        <v>76.8</v>
      </c>
      <c r="D78" s="17">
        <v>76.8</v>
      </c>
      <c r="E78" s="18">
        <f t="shared" si="2"/>
        <v>0</v>
      </c>
      <c r="F78" s="18">
        <f t="shared" si="3"/>
        <v>100</v>
      </c>
    </row>
    <row r="79" spans="1:6" ht="38.25" outlineLevel="2">
      <c r="A79" s="15" t="s">
        <v>200</v>
      </c>
      <c r="B79" s="16" t="s">
        <v>201</v>
      </c>
      <c r="C79" s="17">
        <v>20025.2</v>
      </c>
      <c r="D79" s="17">
        <v>20025.2</v>
      </c>
      <c r="E79" s="18">
        <f t="shared" si="2"/>
        <v>0</v>
      </c>
      <c r="F79" s="18">
        <f t="shared" si="3"/>
        <v>100</v>
      </c>
    </row>
    <row r="80" spans="1:6" ht="127.5" outlineLevel="2">
      <c r="A80" s="15" t="s">
        <v>204</v>
      </c>
      <c r="B80" s="25" t="s">
        <v>107</v>
      </c>
      <c r="C80" s="17">
        <v>139.30000000000001</v>
      </c>
      <c r="D80" s="17">
        <v>139.30000000000001</v>
      </c>
      <c r="E80" s="18">
        <f t="shared" si="2"/>
        <v>0</v>
      </c>
      <c r="F80" s="18">
        <f t="shared" si="3"/>
        <v>100</v>
      </c>
    </row>
    <row r="81" spans="1:6" ht="51" outlineLevel="1">
      <c r="A81" s="19" t="s">
        <v>194</v>
      </c>
      <c r="B81" s="20" t="s">
        <v>195</v>
      </c>
      <c r="C81" s="21">
        <f>C78+C80+C79</f>
        <v>20241.3</v>
      </c>
      <c r="D81" s="21">
        <f>D78+D80+D79</f>
        <v>20241.3</v>
      </c>
      <c r="E81" s="22">
        <f t="shared" si="2"/>
        <v>0</v>
      </c>
      <c r="F81" s="22">
        <f t="shared" si="3"/>
        <v>100</v>
      </c>
    </row>
    <row r="82" spans="1:6" ht="25.5" outlineLevel="2">
      <c r="A82" s="15" t="s">
        <v>209</v>
      </c>
      <c r="B82" s="16" t="s">
        <v>210</v>
      </c>
      <c r="C82" s="17">
        <v>88.9</v>
      </c>
      <c r="D82" s="17">
        <v>88.9</v>
      </c>
      <c r="E82" s="18">
        <f t="shared" si="2"/>
        <v>0</v>
      </c>
      <c r="F82" s="18">
        <f t="shared" si="3"/>
        <v>100</v>
      </c>
    </row>
    <row r="83" spans="1:6" ht="25.5" outlineLevel="2">
      <c r="A83" s="15" t="s">
        <v>211</v>
      </c>
      <c r="B83" s="16" t="s">
        <v>212</v>
      </c>
      <c r="C83" s="17">
        <v>930.7</v>
      </c>
      <c r="D83" s="17">
        <v>265.10000000000002</v>
      </c>
      <c r="E83" s="18">
        <f t="shared" si="2"/>
        <v>-665.6</v>
      </c>
      <c r="F83" s="18">
        <f t="shared" si="3"/>
        <v>28.483936821747076</v>
      </c>
    </row>
    <row r="84" spans="1:6" ht="89.25" outlineLevel="2">
      <c r="A84" s="15" t="s">
        <v>213</v>
      </c>
      <c r="B84" s="16" t="s">
        <v>214</v>
      </c>
      <c r="C84" s="17">
        <v>150</v>
      </c>
      <c r="D84" s="17">
        <v>150</v>
      </c>
      <c r="E84" s="18">
        <f t="shared" si="2"/>
        <v>0</v>
      </c>
      <c r="F84" s="18">
        <f t="shared" si="3"/>
        <v>100</v>
      </c>
    </row>
    <row r="85" spans="1:6" ht="63.75" outlineLevel="2">
      <c r="A85" s="15" t="s">
        <v>215</v>
      </c>
      <c r="B85" s="16" t="s">
        <v>216</v>
      </c>
      <c r="C85" s="17">
        <v>277</v>
      </c>
      <c r="D85" s="17">
        <v>133.1</v>
      </c>
      <c r="E85" s="18">
        <f t="shared" si="2"/>
        <v>-143.9</v>
      </c>
      <c r="F85" s="18">
        <f t="shared" si="3"/>
        <v>48.050541516245488</v>
      </c>
    </row>
    <row r="86" spans="1:6" ht="38.25" outlineLevel="2">
      <c r="A86" s="15" t="s">
        <v>217</v>
      </c>
      <c r="B86" s="16" t="s">
        <v>120</v>
      </c>
      <c r="C86" s="17">
        <v>5921.5</v>
      </c>
      <c r="D86" s="17">
        <v>5921.5</v>
      </c>
      <c r="E86" s="18">
        <f t="shared" si="2"/>
        <v>0</v>
      </c>
      <c r="F86" s="18">
        <f t="shared" si="3"/>
        <v>100</v>
      </c>
    </row>
    <row r="87" spans="1:6" ht="51" outlineLevel="1">
      <c r="A87" s="19" t="s">
        <v>205</v>
      </c>
      <c r="B87" s="20" t="s">
        <v>206</v>
      </c>
      <c r="C87" s="21">
        <f>C82+C83+C84+C85+C86</f>
        <v>7368.1</v>
      </c>
      <c r="D87" s="21">
        <f>D82+D83+D84+D85+D86</f>
        <v>6558.6</v>
      </c>
      <c r="E87" s="22">
        <f t="shared" si="2"/>
        <v>-809.5</v>
      </c>
      <c r="F87" s="22">
        <f t="shared" si="3"/>
        <v>89.013449871744413</v>
      </c>
    </row>
    <row r="88" spans="1:6" ht="25.5" outlineLevel="2">
      <c r="A88" s="15" t="s">
        <v>222</v>
      </c>
      <c r="B88" s="16" t="s">
        <v>223</v>
      </c>
      <c r="C88" s="17">
        <v>9810.5</v>
      </c>
      <c r="D88" s="17">
        <v>7733.5</v>
      </c>
      <c r="E88" s="18">
        <f t="shared" si="2"/>
        <v>-2077</v>
      </c>
      <c r="F88" s="18">
        <f t="shared" si="3"/>
        <v>78.828805871260386</v>
      </c>
    </row>
    <row r="89" spans="1:6" ht="38.25" outlineLevel="2">
      <c r="A89" s="15" t="s">
        <v>224</v>
      </c>
      <c r="B89" s="16" t="s">
        <v>225</v>
      </c>
      <c r="C89" s="17">
        <v>5760.8</v>
      </c>
      <c r="D89" s="17">
        <v>5760.8</v>
      </c>
      <c r="E89" s="18">
        <f t="shared" si="2"/>
        <v>0</v>
      </c>
      <c r="F89" s="18">
        <f t="shared" si="3"/>
        <v>100</v>
      </c>
    </row>
    <row r="90" spans="1:6" ht="38.25" outlineLevel="1">
      <c r="A90" s="19" t="s">
        <v>218</v>
      </c>
      <c r="B90" s="20" t="s">
        <v>219</v>
      </c>
      <c r="C90" s="21">
        <f>C88+C89</f>
        <v>15571.3</v>
      </c>
      <c r="D90" s="21">
        <f>D88+D89</f>
        <v>13494.3</v>
      </c>
      <c r="E90" s="22">
        <f t="shared" si="2"/>
        <v>-2077</v>
      </c>
      <c r="F90" s="22">
        <f t="shared" si="3"/>
        <v>86.661357754330083</v>
      </c>
    </row>
    <row r="91" spans="1:6" ht="25.5" outlineLevel="2">
      <c r="A91" s="15" t="s">
        <v>229</v>
      </c>
      <c r="B91" s="16" t="s">
        <v>129</v>
      </c>
      <c r="C91" s="17">
        <v>3645.6</v>
      </c>
      <c r="D91" s="17">
        <v>3618.8</v>
      </c>
      <c r="E91" s="18">
        <f t="shared" si="2"/>
        <v>-26.799999999999727</v>
      </c>
      <c r="F91" s="18">
        <f t="shared" si="3"/>
        <v>99.264867237217487</v>
      </c>
    </row>
    <row r="92" spans="1:6" ht="38.25" outlineLevel="1">
      <c r="A92" s="19" t="s">
        <v>226</v>
      </c>
      <c r="B92" s="20" t="s">
        <v>227</v>
      </c>
      <c r="C92" s="21">
        <f>C91</f>
        <v>3645.6</v>
      </c>
      <c r="D92" s="21">
        <f>D91</f>
        <v>3618.8</v>
      </c>
      <c r="E92" s="22">
        <f t="shared" si="2"/>
        <v>-26.799999999999727</v>
      </c>
      <c r="F92" s="22">
        <f t="shared" si="3"/>
        <v>99.264867237217487</v>
      </c>
    </row>
    <row r="93" spans="1:6" ht="51">
      <c r="A93" s="19" t="s">
        <v>146</v>
      </c>
      <c r="B93" s="20" t="s">
        <v>147</v>
      </c>
      <c r="C93" s="21">
        <f>C92+C90+C87+C81+C77+C75+C71+C69</f>
        <v>110434</v>
      </c>
      <c r="D93" s="21">
        <f>D92+D90+D87+D81+D77+D75+D71+D69</f>
        <v>107482.41</v>
      </c>
      <c r="E93" s="22">
        <f t="shared" si="2"/>
        <v>-2951.5899999999965</v>
      </c>
      <c r="F93" s="22">
        <f t="shared" si="3"/>
        <v>97.327281453175658</v>
      </c>
    </row>
    <row r="94" spans="1:6" ht="25.5" outlineLevel="2">
      <c r="A94" s="15" t="s">
        <v>236</v>
      </c>
      <c r="B94" s="16" t="s">
        <v>237</v>
      </c>
      <c r="C94" s="17">
        <v>8.1</v>
      </c>
      <c r="D94" s="17">
        <v>8.1</v>
      </c>
      <c r="E94" s="18">
        <f t="shared" si="2"/>
        <v>0</v>
      </c>
      <c r="F94" s="18">
        <f t="shared" si="3"/>
        <v>100</v>
      </c>
    </row>
    <row r="95" spans="1:6" ht="25.5" outlineLevel="2">
      <c r="A95" s="15" t="s">
        <v>238</v>
      </c>
      <c r="B95" s="16" t="s">
        <v>239</v>
      </c>
      <c r="C95" s="17">
        <v>21096.799999999999</v>
      </c>
      <c r="D95" s="17">
        <v>21077.5</v>
      </c>
      <c r="E95" s="18">
        <f t="shared" si="2"/>
        <v>-19.299999999999272</v>
      </c>
      <c r="F95" s="18">
        <f t="shared" si="3"/>
        <v>99.908516931477763</v>
      </c>
    </row>
    <row r="96" spans="1:6" ht="114.75" outlineLevel="2">
      <c r="A96" s="15" t="s">
        <v>240</v>
      </c>
      <c r="B96" s="16" t="s">
        <v>241</v>
      </c>
      <c r="C96" s="17">
        <v>651.5</v>
      </c>
      <c r="D96" s="17">
        <v>651.5</v>
      </c>
      <c r="E96" s="18">
        <f t="shared" si="2"/>
        <v>0</v>
      </c>
      <c r="F96" s="18">
        <f t="shared" si="3"/>
        <v>100</v>
      </c>
    </row>
    <row r="97" spans="1:6" ht="38.25" outlineLevel="2">
      <c r="A97" s="15" t="s">
        <v>242</v>
      </c>
      <c r="B97" s="16" t="s">
        <v>243</v>
      </c>
      <c r="C97" s="17">
        <v>1081.7</v>
      </c>
      <c r="D97" s="17">
        <v>687.8</v>
      </c>
      <c r="E97" s="18">
        <f t="shared" si="2"/>
        <v>-393.90000000000009</v>
      </c>
      <c r="F97" s="18">
        <f t="shared" si="3"/>
        <v>63.585097531663116</v>
      </c>
    </row>
    <row r="98" spans="1:6" ht="51" outlineLevel="1">
      <c r="A98" s="19" t="s">
        <v>232</v>
      </c>
      <c r="B98" s="20" t="s">
        <v>233</v>
      </c>
      <c r="C98" s="21">
        <f>SUM(C94:C97)</f>
        <v>22838.1</v>
      </c>
      <c r="D98" s="21">
        <f>SUM(D94:D97)</f>
        <v>22424.899999999998</v>
      </c>
      <c r="E98" s="22">
        <f t="shared" si="2"/>
        <v>-413.20000000000073</v>
      </c>
      <c r="F98" s="22">
        <f t="shared" si="3"/>
        <v>98.190742662480673</v>
      </c>
    </row>
    <row r="99" spans="1:6" ht="63.75" outlineLevel="2">
      <c r="A99" s="15" t="s">
        <v>248</v>
      </c>
      <c r="B99" s="16" t="s">
        <v>249</v>
      </c>
      <c r="C99" s="17">
        <v>3.9</v>
      </c>
      <c r="D99" s="17">
        <v>0</v>
      </c>
      <c r="E99" s="18">
        <f t="shared" si="2"/>
        <v>-3.9</v>
      </c>
      <c r="F99" s="18">
        <f t="shared" si="3"/>
        <v>0</v>
      </c>
    </row>
    <row r="100" spans="1:6" ht="51" outlineLevel="2">
      <c r="A100" s="15" t="s">
        <v>252</v>
      </c>
      <c r="B100" s="16" t="s">
        <v>253</v>
      </c>
      <c r="C100" s="17">
        <v>661.5</v>
      </c>
      <c r="D100" s="17">
        <v>661.5</v>
      </c>
      <c r="E100" s="18">
        <f t="shared" si="2"/>
        <v>0</v>
      </c>
      <c r="F100" s="18">
        <f t="shared" si="3"/>
        <v>100</v>
      </c>
    </row>
    <row r="101" spans="1:6" ht="63.75" outlineLevel="2">
      <c r="A101" s="15" t="s">
        <v>254</v>
      </c>
      <c r="B101" s="16" t="s">
        <v>255</v>
      </c>
      <c r="C101" s="17">
        <v>170</v>
      </c>
      <c r="D101" s="17">
        <v>170</v>
      </c>
      <c r="E101" s="18">
        <f t="shared" si="2"/>
        <v>0</v>
      </c>
      <c r="F101" s="18">
        <f t="shared" si="3"/>
        <v>100</v>
      </c>
    </row>
    <row r="102" spans="1:6" ht="38.25" outlineLevel="2">
      <c r="A102" s="15" t="s">
        <v>256</v>
      </c>
      <c r="B102" s="16" t="s">
        <v>257</v>
      </c>
      <c r="C102" s="17">
        <v>460.6</v>
      </c>
      <c r="D102" s="17">
        <v>460.5</v>
      </c>
      <c r="E102" s="18">
        <f t="shared" si="2"/>
        <v>-0.10000000000002274</v>
      </c>
      <c r="F102" s="18">
        <f t="shared" si="3"/>
        <v>99.978289188015623</v>
      </c>
    </row>
    <row r="103" spans="1:6" ht="25.5" outlineLevel="2">
      <c r="A103" s="15" t="s">
        <v>258</v>
      </c>
      <c r="B103" s="16" t="s">
        <v>259</v>
      </c>
      <c r="C103" s="17">
        <v>347.3</v>
      </c>
      <c r="D103" s="17">
        <v>347.3</v>
      </c>
      <c r="E103" s="18">
        <f t="shared" si="2"/>
        <v>0</v>
      </c>
      <c r="F103" s="18">
        <f t="shared" si="3"/>
        <v>100</v>
      </c>
    </row>
    <row r="104" spans="1:6" ht="63.75" outlineLevel="2">
      <c r="A104" s="15" t="s">
        <v>261</v>
      </c>
      <c r="B104" s="16" t="s">
        <v>262</v>
      </c>
      <c r="C104" s="17">
        <v>13504.8</v>
      </c>
      <c r="D104" s="17">
        <v>13504.8</v>
      </c>
      <c r="E104" s="18">
        <f t="shared" si="2"/>
        <v>0</v>
      </c>
      <c r="F104" s="18">
        <f t="shared" si="3"/>
        <v>100</v>
      </c>
    </row>
    <row r="105" spans="1:6" ht="63.75" outlineLevel="2">
      <c r="A105" s="15" t="s">
        <v>263</v>
      </c>
      <c r="B105" s="16" t="s">
        <v>264</v>
      </c>
      <c r="C105" s="17">
        <v>5001.2</v>
      </c>
      <c r="D105" s="17">
        <v>5001.2</v>
      </c>
      <c r="E105" s="18">
        <f t="shared" si="2"/>
        <v>0</v>
      </c>
      <c r="F105" s="18">
        <f t="shared" si="3"/>
        <v>100</v>
      </c>
    </row>
    <row r="106" spans="1:6" ht="51" outlineLevel="2">
      <c r="A106" s="15" t="s">
        <v>265</v>
      </c>
      <c r="B106" s="16" t="s">
        <v>83</v>
      </c>
      <c r="C106" s="17">
        <v>10</v>
      </c>
      <c r="D106" s="17">
        <v>10</v>
      </c>
      <c r="E106" s="18">
        <f t="shared" si="2"/>
        <v>0</v>
      </c>
      <c r="F106" s="18">
        <f t="shared" si="3"/>
        <v>100</v>
      </c>
    </row>
    <row r="107" spans="1:6" ht="63.75" outlineLevel="2">
      <c r="A107" s="15" t="s">
        <v>268</v>
      </c>
      <c r="B107" s="16" t="s">
        <v>269</v>
      </c>
      <c r="C107" s="17">
        <v>56.4</v>
      </c>
      <c r="D107" s="17">
        <v>56.4</v>
      </c>
      <c r="E107" s="18">
        <f t="shared" si="2"/>
        <v>0</v>
      </c>
      <c r="F107" s="18">
        <f t="shared" si="3"/>
        <v>100</v>
      </c>
    </row>
    <row r="108" spans="1:6" ht="51" outlineLevel="2">
      <c r="A108" s="15" t="s">
        <v>270</v>
      </c>
      <c r="B108" s="16" t="s">
        <v>271</v>
      </c>
      <c r="C108" s="17">
        <v>168.8</v>
      </c>
      <c r="D108" s="17">
        <v>168.8</v>
      </c>
      <c r="E108" s="18">
        <f t="shared" si="2"/>
        <v>0</v>
      </c>
      <c r="F108" s="18">
        <f t="shared" si="3"/>
        <v>100</v>
      </c>
    </row>
    <row r="109" spans="1:6" ht="51" outlineLevel="2">
      <c r="A109" s="15" t="s">
        <v>272</v>
      </c>
      <c r="B109" s="16" t="s">
        <v>273</v>
      </c>
      <c r="C109" s="17">
        <v>555</v>
      </c>
      <c r="D109" s="17">
        <v>555</v>
      </c>
      <c r="E109" s="18">
        <f t="shared" si="2"/>
        <v>0</v>
      </c>
      <c r="F109" s="18">
        <f t="shared" si="3"/>
        <v>100</v>
      </c>
    </row>
    <row r="110" spans="1:6" ht="25.5" outlineLevel="2">
      <c r="A110" s="15" t="s">
        <v>274</v>
      </c>
      <c r="B110" s="16" t="s">
        <v>275</v>
      </c>
      <c r="C110" s="17">
        <v>116.73</v>
      </c>
      <c r="D110" s="17">
        <v>116.73</v>
      </c>
      <c r="E110" s="18">
        <f t="shared" si="2"/>
        <v>0</v>
      </c>
      <c r="F110" s="18">
        <f t="shared" si="3"/>
        <v>100</v>
      </c>
    </row>
    <row r="111" spans="1:6" ht="25.5" outlineLevel="2">
      <c r="A111" s="15" t="s">
        <v>276</v>
      </c>
      <c r="B111" s="16" t="s">
        <v>277</v>
      </c>
      <c r="C111" s="17">
        <v>8460</v>
      </c>
      <c r="D111" s="17">
        <v>6044.7</v>
      </c>
      <c r="E111" s="18">
        <f t="shared" si="2"/>
        <v>-2415.3000000000002</v>
      </c>
      <c r="F111" s="18">
        <f t="shared" si="3"/>
        <v>71.450354609929079</v>
      </c>
    </row>
    <row r="112" spans="1:6" ht="38.25" outlineLevel="2">
      <c r="A112" s="15" t="s">
        <v>282</v>
      </c>
      <c r="B112" s="16" t="s">
        <v>120</v>
      </c>
      <c r="C112" s="17">
        <v>1612.5</v>
      </c>
      <c r="D112" s="17">
        <v>1612.5</v>
      </c>
      <c r="E112" s="18">
        <f t="shared" si="2"/>
        <v>0</v>
      </c>
      <c r="F112" s="18">
        <f t="shared" si="3"/>
        <v>100</v>
      </c>
    </row>
    <row r="113" spans="1:6" ht="76.5" outlineLevel="2">
      <c r="A113" s="15" t="s">
        <v>283</v>
      </c>
      <c r="B113" s="16" t="s">
        <v>284</v>
      </c>
      <c r="C113" s="17">
        <v>2985.3</v>
      </c>
      <c r="D113" s="17">
        <v>2980.4</v>
      </c>
      <c r="E113" s="18">
        <f t="shared" si="2"/>
        <v>-4.9000000000000909</v>
      </c>
      <c r="F113" s="18">
        <f t="shared" si="3"/>
        <v>99.835862392389373</v>
      </c>
    </row>
    <row r="114" spans="1:6" ht="25.5" outlineLevel="1">
      <c r="A114" s="19" t="s">
        <v>244</v>
      </c>
      <c r="B114" s="20" t="s">
        <v>245</v>
      </c>
      <c r="C114" s="21">
        <f>SUM(C99:C113)</f>
        <v>34114.03</v>
      </c>
      <c r="D114" s="21">
        <f>SUM(D99:D113)</f>
        <v>31689.83</v>
      </c>
      <c r="E114" s="22">
        <f t="shared" si="2"/>
        <v>-2424.1999999999971</v>
      </c>
      <c r="F114" s="22">
        <f t="shared" si="3"/>
        <v>92.893832830656493</v>
      </c>
    </row>
    <row r="115" spans="1:6" ht="63.75">
      <c r="A115" s="19" t="s">
        <v>230</v>
      </c>
      <c r="B115" s="20" t="s">
        <v>231</v>
      </c>
      <c r="C115" s="21">
        <f>C114+C98</f>
        <v>56952.13</v>
      </c>
      <c r="D115" s="21">
        <f>D114+D98</f>
        <v>54114.729999999996</v>
      </c>
      <c r="E115" s="22">
        <f t="shared" si="2"/>
        <v>-2837.4000000000015</v>
      </c>
      <c r="F115" s="22">
        <f t="shared" si="3"/>
        <v>95.017921191007247</v>
      </c>
    </row>
    <row r="116" spans="1:6" ht="76.5" outlineLevel="2">
      <c r="A116" s="15" t="s">
        <v>291</v>
      </c>
      <c r="B116" s="16" t="s">
        <v>292</v>
      </c>
      <c r="C116" s="17">
        <v>869.1</v>
      </c>
      <c r="D116" s="17">
        <v>844.1</v>
      </c>
      <c r="E116" s="18">
        <f t="shared" si="2"/>
        <v>-25</v>
      </c>
      <c r="F116" s="18">
        <f t="shared" si="3"/>
        <v>97.123461051662645</v>
      </c>
    </row>
    <row r="117" spans="1:6" outlineLevel="2">
      <c r="A117" s="15" t="s">
        <v>293</v>
      </c>
      <c r="B117" s="16" t="s">
        <v>294</v>
      </c>
      <c r="C117" s="17">
        <v>2.2000000000000002</v>
      </c>
      <c r="D117" s="17">
        <v>0</v>
      </c>
      <c r="E117" s="18">
        <f t="shared" si="2"/>
        <v>-2.2000000000000002</v>
      </c>
      <c r="F117" s="18">
        <f t="shared" si="3"/>
        <v>0</v>
      </c>
    </row>
    <row r="118" spans="1:6" ht="25.5" outlineLevel="2">
      <c r="A118" s="15" t="s">
        <v>295</v>
      </c>
      <c r="B118" s="16" t="s">
        <v>296</v>
      </c>
      <c r="C118" s="17">
        <v>2032.2</v>
      </c>
      <c r="D118" s="17">
        <v>2003.5</v>
      </c>
      <c r="E118" s="18">
        <f t="shared" si="2"/>
        <v>-28.700000000000045</v>
      </c>
      <c r="F118" s="18">
        <f t="shared" si="3"/>
        <v>98.58773742741856</v>
      </c>
    </row>
    <row r="119" spans="1:6" ht="51" outlineLevel="2">
      <c r="A119" s="15" t="s">
        <v>299</v>
      </c>
      <c r="B119" s="16" t="s">
        <v>300</v>
      </c>
      <c r="C119" s="17">
        <v>1477</v>
      </c>
      <c r="D119" s="17">
        <v>1424.9</v>
      </c>
      <c r="E119" s="18">
        <f t="shared" si="2"/>
        <v>-52.099999999999909</v>
      </c>
      <c r="F119" s="18">
        <f t="shared" si="3"/>
        <v>96.472579553148279</v>
      </c>
    </row>
    <row r="120" spans="1:6" ht="51" outlineLevel="2">
      <c r="A120" s="15" t="s">
        <v>301</v>
      </c>
      <c r="B120" s="16" t="s">
        <v>302</v>
      </c>
      <c r="C120" s="17">
        <v>2000</v>
      </c>
      <c r="D120" s="17">
        <v>2000</v>
      </c>
      <c r="E120" s="18">
        <f t="shared" si="2"/>
        <v>0</v>
      </c>
      <c r="F120" s="18">
        <f t="shared" si="3"/>
        <v>100</v>
      </c>
    </row>
    <row r="121" spans="1:6" ht="63.75" outlineLevel="2">
      <c r="A121" s="15" t="s">
        <v>316</v>
      </c>
      <c r="B121" s="16" t="s">
        <v>317</v>
      </c>
      <c r="C121" s="17">
        <v>944.3</v>
      </c>
      <c r="D121" s="17">
        <v>944.3</v>
      </c>
      <c r="E121" s="18">
        <f t="shared" si="2"/>
        <v>0</v>
      </c>
      <c r="F121" s="18">
        <f t="shared" si="3"/>
        <v>100</v>
      </c>
    </row>
    <row r="122" spans="1:6" ht="140.25" outlineLevel="2">
      <c r="A122" s="15" t="s">
        <v>318</v>
      </c>
      <c r="B122" s="25" t="s">
        <v>319</v>
      </c>
      <c r="C122" s="17">
        <v>5.4</v>
      </c>
      <c r="D122" s="17">
        <v>5.4</v>
      </c>
      <c r="E122" s="18">
        <f t="shared" si="2"/>
        <v>0</v>
      </c>
      <c r="F122" s="18">
        <f t="shared" si="3"/>
        <v>100</v>
      </c>
    </row>
    <row r="123" spans="1:6" ht="63.75" outlineLevel="2">
      <c r="A123" s="15" t="s">
        <v>324</v>
      </c>
      <c r="B123" s="16" t="s">
        <v>325</v>
      </c>
      <c r="C123" s="17">
        <v>367.8</v>
      </c>
      <c r="D123" s="17">
        <v>367.8</v>
      </c>
      <c r="E123" s="18">
        <f t="shared" si="2"/>
        <v>0</v>
      </c>
      <c r="F123" s="18">
        <f t="shared" si="3"/>
        <v>100</v>
      </c>
    </row>
    <row r="124" spans="1:6" ht="38.25" outlineLevel="2">
      <c r="A124" s="15" t="s">
        <v>326</v>
      </c>
      <c r="B124" s="16" t="s">
        <v>327</v>
      </c>
      <c r="C124" s="17">
        <v>118.7</v>
      </c>
      <c r="D124" s="17">
        <v>118.7</v>
      </c>
      <c r="E124" s="18">
        <f t="shared" si="2"/>
        <v>0</v>
      </c>
      <c r="F124" s="18">
        <f t="shared" si="3"/>
        <v>100</v>
      </c>
    </row>
    <row r="125" spans="1:6" ht="114.75" outlineLevel="2">
      <c r="A125" s="15" t="s">
        <v>328</v>
      </c>
      <c r="B125" s="16" t="s">
        <v>329</v>
      </c>
      <c r="C125" s="17">
        <v>2239.8000000000002</v>
      </c>
      <c r="D125" s="17">
        <v>2239.8000000000002</v>
      </c>
      <c r="E125" s="18">
        <f t="shared" si="2"/>
        <v>0</v>
      </c>
      <c r="F125" s="18">
        <f t="shared" si="3"/>
        <v>100</v>
      </c>
    </row>
    <row r="126" spans="1:6" ht="38.25" outlineLevel="2">
      <c r="A126" s="15" t="s">
        <v>336</v>
      </c>
      <c r="B126" s="16" t="s">
        <v>337</v>
      </c>
      <c r="C126" s="17">
        <v>2182.6</v>
      </c>
      <c r="D126" s="17">
        <v>2155.8000000000002</v>
      </c>
      <c r="E126" s="18">
        <f t="shared" si="2"/>
        <v>-26.799999999999727</v>
      </c>
      <c r="F126" s="18">
        <f t="shared" si="3"/>
        <v>98.772106661779546</v>
      </c>
    </row>
    <row r="127" spans="1:6" ht="51" outlineLevel="2">
      <c r="A127" s="15" t="s">
        <v>345</v>
      </c>
      <c r="B127" s="16" t="s">
        <v>346</v>
      </c>
      <c r="C127" s="17">
        <v>16.2</v>
      </c>
      <c r="D127" s="17">
        <v>16.2</v>
      </c>
      <c r="E127" s="18">
        <f t="shared" si="2"/>
        <v>0</v>
      </c>
      <c r="F127" s="18">
        <f t="shared" si="3"/>
        <v>100</v>
      </c>
    </row>
    <row r="128" spans="1:6" ht="76.5" outlineLevel="1">
      <c r="A128" s="19" t="s">
        <v>287</v>
      </c>
      <c r="B128" s="20" t="s">
        <v>288</v>
      </c>
      <c r="C128" s="21">
        <f>SUM(C116:C127)</f>
        <v>12255.300000000001</v>
      </c>
      <c r="D128" s="21">
        <f>SUM(D116:D127)</f>
        <v>12120.5</v>
      </c>
      <c r="E128" s="22">
        <f t="shared" si="2"/>
        <v>-134.80000000000109</v>
      </c>
      <c r="F128" s="22">
        <f t="shared" si="3"/>
        <v>98.900067725800255</v>
      </c>
    </row>
    <row r="129" spans="1:6" ht="63.75" outlineLevel="2">
      <c r="A129" s="15" t="s">
        <v>351</v>
      </c>
      <c r="B129" s="16" t="s">
        <v>352</v>
      </c>
      <c r="C129" s="17">
        <v>30</v>
      </c>
      <c r="D129" s="17">
        <v>30</v>
      </c>
      <c r="E129" s="18">
        <f t="shared" si="2"/>
        <v>0</v>
      </c>
      <c r="F129" s="18">
        <f t="shared" si="3"/>
        <v>100</v>
      </c>
    </row>
    <row r="130" spans="1:6" ht="114.75" outlineLevel="2">
      <c r="A130" s="15" t="s">
        <v>353</v>
      </c>
      <c r="B130" s="25" t="s">
        <v>354</v>
      </c>
      <c r="C130" s="17">
        <v>20</v>
      </c>
      <c r="D130" s="17">
        <v>20</v>
      </c>
      <c r="E130" s="18">
        <f t="shared" si="2"/>
        <v>0</v>
      </c>
      <c r="F130" s="18">
        <f t="shared" si="3"/>
        <v>100</v>
      </c>
    </row>
    <row r="131" spans="1:6" ht="63.75" outlineLevel="2">
      <c r="A131" s="15" t="s">
        <v>355</v>
      </c>
      <c r="B131" s="16" t="s">
        <v>356</v>
      </c>
      <c r="C131" s="17">
        <v>139.80000000000001</v>
      </c>
      <c r="D131" s="17">
        <v>139.80000000000001</v>
      </c>
      <c r="E131" s="18">
        <f t="shared" si="2"/>
        <v>0</v>
      </c>
      <c r="F131" s="18">
        <f t="shared" si="3"/>
        <v>100</v>
      </c>
    </row>
    <row r="132" spans="1:6" ht="25.5" outlineLevel="2">
      <c r="A132" s="15" t="s">
        <v>357</v>
      </c>
      <c r="B132" s="16" t="s">
        <v>358</v>
      </c>
      <c r="C132" s="17">
        <v>169</v>
      </c>
      <c r="D132" s="17">
        <v>164.3</v>
      </c>
      <c r="E132" s="18">
        <f t="shared" si="2"/>
        <v>-4.6999999999999886</v>
      </c>
      <c r="F132" s="18">
        <f t="shared" si="3"/>
        <v>97.218934911242599</v>
      </c>
    </row>
    <row r="133" spans="1:6" ht="51" outlineLevel="2">
      <c r="A133" s="15" t="s">
        <v>359</v>
      </c>
      <c r="B133" s="16" t="s">
        <v>360</v>
      </c>
      <c r="C133" s="17">
        <v>147.30000000000001</v>
      </c>
      <c r="D133" s="17">
        <v>145.30000000000001</v>
      </c>
      <c r="E133" s="18">
        <f t="shared" si="2"/>
        <v>-2</v>
      </c>
      <c r="F133" s="18">
        <f t="shared" si="3"/>
        <v>98.642226748133069</v>
      </c>
    </row>
    <row r="134" spans="1:6" ht="51" outlineLevel="2">
      <c r="A134" s="15" t="s">
        <v>365</v>
      </c>
      <c r="B134" s="16" t="s">
        <v>366</v>
      </c>
      <c r="C134" s="17">
        <v>3908.7</v>
      </c>
      <c r="D134" s="17">
        <v>3901.6</v>
      </c>
      <c r="E134" s="18">
        <f t="shared" si="2"/>
        <v>-7.0999999999999091</v>
      </c>
      <c r="F134" s="18">
        <f t="shared" si="3"/>
        <v>99.818353928416101</v>
      </c>
    </row>
    <row r="135" spans="1:6" ht="63.75" outlineLevel="2">
      <c r="A135" s="15" t="s">
        <v>374</v>
      </c>
      <c r="B135" s="16" t="s">
        <v>375</v>
      </c>
      <c r="C135" s="17">
        <v>10</v>
      </c>
      <c r="D135" s="17">
        <v>10</v>
      </c>
      <c r="E135" s="18">
        <f t="shared" si="2"/>
        <v>0</v>
      </c>
      <c r="F135" s="18">
        <f t="shared" si="3"/>
        <v>100</v>
      </c>
    </row>
    <row r="136" spans="1:6" ht="51" outlineLevel="2">
      <c r="A136" s="15" t="s">
        <v>376</v>
      </c>
      <c r="B136" s="16" t="s">
        <v>377</v>
      </c>
      <c r="C136" s="17">
        <v>83.4</v>
      </c>
      <c r="D136" s="17">
        <v>83.4</v>
      </c>
      <c r="E136" s="18">
        <f t="shared" ref="E136:E199" si="4">D136-C136</f>
        <v>0</v>
      </c>
      <c r="F136" s="18">
        <f t="shared" ref="F136:F199" si="5">D136/C136*100</f>
        <v>100</v>
      </c>
    </row>
    <row r="137" spans="1:6" ht="25.5" outlineLevel="2">
      <c r="A137" s="15" t="s">
        <v>378</v>
      </c>
      <c r="B137" s="16" t="s">
        <v>379</v>
      </c>
      <c r="C137" s="17">
        <v>21.6</v>
      </c>
      <c r="D137" s="17">
        <v>21.6</v>
      </c>
      <c r="E137" s="18">
        <f t="shared" si="4"/>
        <v>0</v>
      </c>
      <c r="F137" s="18">
        <f t="shared" si="5"/>
        <v>100</v>
      </c>
    </row>
    <row r="138" spans="1:6" ht="89.25" outlineLevel="2">
      <c r="A138" s="15" t="s">
        <v>380</v>
      </c>
      <c r="B138" s="16" t="s">
        <v>381</v>
      </c>
      <c r="C138" s="17">
        <v>10</v>
      </c>
      <c r="D138" s="17">
        <v>10</v>
      </c>
      <c r="E138" s="18">
        <f t="shared" si="4"/>
        <v>0</v>
      </c>
      <c r="F138" s="18">
        <f t="shared" si="5"/>
        <v>100</v>
      </c>
    </row>
    <row r="139" spans="1:6" ht="25.5" outlineLevel="2">
      <c r="A139" s="15" t="s">
        <v>382</v>
      </c>
      <c r="B139" s="16" t="s">
        <v>383</v>
      </c>
      <c r="C139" s="17">
        <v>4</v>
      </c>
      <c r="D139" s="17">
        <v>4</v>
      </c>
      <c r="E139" s="18">
        <f t="shared" si="4"/>
        <v>0</v>
      </c>
      <c r="F139" s="18">
        <f t="shared" si="5"/>
        <v>100</v>
      </c>
    </row>
    <row r="140" spans="1:6" ht="76.5" outlineLevel="2">
      <c r="A140" s="15" t="s">
        <v>388</v>
      </c>
      <c r="B140" s="16" t="s">
        <v>389</v>
      </c>
      <c r="C140" s="17">
        <v>10</v>
      </c>
      <c r="D140" s="17">
        <v>10</v>
      </c>
      <c r="E140" s="18">
        <f t="shared" si="4"/>
        <v>0</v>
      </c>
      <c r="F140" s="18">
        <f t="shared" si="5"/>
        <v>100</v>
      </c>
    </row>
    <row r="141" spans="1:6" ht="51" outlineLevel="2">
      <c r="A141" s="15" t="s">
        <v>392</v>
      </c>
      <c r="B141" s="16" t="s">
        <v>393</v>
      </c>
      <c r="C141" s="17">
        <v>816.1</v>
      </c>
      <c r="D141" s="17">
        <v>816.1</v>
      </c>
      <c r="E141" s="18">
        <f t="shared" si="4"/>
        <v>0</v>
      </c>
      <c r="F141" s="18">
        <f t="shared" si="5"/>
        <v>100</v>
      </c>
    </row>
    <row r="142" spans="1:6" ht="76.5" outlineLevel="2">
      <c r="A142" s="15" t="s">
        <v>394</v>
      </c>
      <c r="B142" s="16" t="s">
        <v>395</v>
      </c>
      <c r="C142" s="17">
        <v>270.39999999999998</v>
      </c>
      <c r="D142" s="17">
        <v>270.39999999999998</v>
      </c>
      <c r="E142" s="18">
        <f t="shared" si="4"/>
        <v>0</v>
      </c>
      <c r="F142" s="18">
        <f t="shared" si="5"/>
        <v>100</v>
      </c>
    </row>
    <row r="143" spans="1:6" ht="76.5" outlineLevel="2">
      <c r="A143" s="15" t="s">
        <v>396</v>
      </c>
      <c r="B143" s="16" t="s">
        <v>397</v>
      </c>
      <c r="C143" s="17">
        <v>28.3</v>
      </c>
      <c r="D143" s="17">
        <v>28.3</v>
      </c>
      <c r="E143" s="18">
        <f t="shared" si="4"/>
        <v>0</v>
      </c>
      <c r="F143" s="18">
        <f t="shared" si="5"/>
        <v>100</v>
      </c>
    </row>
    <row r="144" spans="1:6" ht="127.5" outlineLevel="2">
      <c r="A144" s="15" t="s">
        <v>400</v>
      </c>
      <c r="B144" s="25" t="s">
        <v>401</v>
      </c>
      <c r="C144" s="17">
        <v>37.5</v>
      </c>
      <c r="D144" s="17">
        <v>37.5</v>
      </c>
      <c r="E144" s="18">
        <f t="shared" si="4"/>
        <v>0</v>
      </c>
      <c r="F144" s="18">
        <f t="shared" si="5"/>
        <v>100</v>
      </c>
    </row>
    <row r="145" spans="1:6" ht="38.25" outlineLevel="2">
      <c r="A145" s="15" t="s">
        <v>404</v>
      </c>
      <c r="B145" s="16" t="s">
        <v>405</v>
      </c>
      <c r="C145" s="17">
        <v>834.1</v>
      </c>
      <c r="D145" s="17">
        <v>834.1</v>
      </c>
      <c r="E145" s="18">
        <f t="shared" si="4"/>
        <v>0</v>
      </c>
      <c r="F145" s="18">
        <f t="shared" si="5"/>
        <v>100</v>
      </c>
    </row>
    <row r="146" spans="1:6" ht="51" outlineLevel="1">
      <c r="A146" s="19" t="s">
        <v>347</v>
      </c>
      <c r="B146" s="20" t="s">
        <v>348</v>
      </c>
      <c r="C146" s="21">
        <f>SUM(C129:C145)</f>
        <v>6540.2000000000007</v>
      </c>
      <c r="D146" s="21">
        <f>SUM(D129:D145)</f>
        <v>6526.4000000000005</v>
      </c>
      <c r="E146" s="22">
        <f t="shared" si="4"/>
        <v>-13.800000000000182</v>
      </c>
      <c r="F146" s="22">
        <f t="shared" si="5"/>
        <v>99.788997278370701</v>
      </c>
    </row>
    <row r="147" spans="1:6" outlineLevel="2">
      <c r="A147" s="15" t="s">
        <v>408</v>
      </c>
      <c r="B147" s="16" t="s">
        <v>135</v>
      </c>
      <c r="C147" s="17">
        <v>20827.900000000001</v>
      </c>
      <c r="D147" s="17">
        <v>20496.900000000001</v>
      </c>
      <c r="E147" s="18">
        <f t="shared" si="4"/>
        <v>-331</v>
      </c>
      <c r="F147" s="18">
        <f t="shared" si="5"/>
        <v>98.410785532866967</v>
      </c>
    </row>
    <row r="148" spans="1:6" ht="38.25" outlineLevel="1">
      <c r="A148" s="19" t="s">
        <v>406</v>
      </c>
      <c r="B148" s="20" t="s">
        <v>227</v>
      </c>
      <c r="C148" s="21">
        <f>C147</f>
        <v>20827.900000000001</v>
      </c>
      <c r="D148" s="21">
        <f>D147</f>
        <v>20496.900000000001</v>
      </c>
      <c r="E148" s="22">
        <f t="shared" si="4"/>
        <v>-331</v>
      </c>
      <c r="F148" s="22">
        <f t="shared" si="5"/>
        <v>98.410785532866967</v>
      </c>
    </row>
    <row r="149" spans="1:6" ht="51">
      <c r="A149" s="19" t="s">
        <v>285</v>
      </c>
      <c r="B149" s="20" t="s">
        <v>286</v>
      </c>
      <c r="C149" s="21">
        <f>C148+C146+C128</f>
        <v>39623.4</v>
      </c>
      <c r="D149" s="21">
        <f>D148+D146+D128</f>
        <v>39143.800000000003</v>
      </c>
      <c r="E149" s="22">
        <f t="shared" si="4"/>
        <v>-479.59999999999854</v>
      </c>
      <c r="F149" s="22">
        <f t="shared" si="5"/>
        <v>98.789604122816314</v>
      </c>
    </row>
    <row r="150" spans="1:6" outlineLevel="2">
      <c r="A150" s="15" t="s">
        <v>421</v>
      </c>
      <c r="B150" s="16" t="s">
        <v>422</v>
      </c>
      <c r="C150" s="17">
        <v>112.1</v>
      </c>
      <c r="D150" s="17">
        <v>112.1</v>
      </c>
      <c r="E150" s="18">
        <f t="shared" si="4"/>
        <v>0</v>
      </c>
      <c r="F150" s="18">
        <f t="shared" si="5"/>
        <v>100</v>
      </c>
    </row>
    <row r="151" spans="1:6" ht="25.5" outlineLevel="2">
      <c r="A151" s="15" t="s">
        <v>423</v>
      </c>
      <c r="B151" s="16" t="s">
        <v>424</v>
      </c>
      <c r="C151" s="17">
        <v>3890</v>
      </c>
      <c r="D151" s="17">
        <v>3890</v>
      </c>
      <c r="E151" s="18">
        <f t="shared" si="4"/>
        <v>0</v>
      </c>
      <c r="F151" s="18">
        <f t="shared" si="5"/>
        <v>100</v>
      </c>
    </row>
    <row r="152" spans="1:6" outlineLevel="2">
      <c r="A152" s="15" t="s">
        <v>425</v>
      </c>
      <c r="B152" s="16" t="s">
        <v>426</v>
      </c>
      <c r="C152" s="17">
        <v>100</v>
      </c>
      <c r="D152" s="17">
        <v>100</v>
      </c>
      <c r="E152" s="18">
        <f t="shared" si="4"/>
        <v>0</v>
      </c>
      <c r="F152" s="18">
        <f t="shared" si="5"/>
        <v>100</v>
      </c>
    </row>
    <row r="153" spans="1:6" ht="25.5" outlineLevel="2">
      <c r="A153" s="15" t="s">
        <v>429</v>
      </c>
      <c r="B153" s="16" t="s">
        <v>430</v>
      </c>
      <c r="C153" s="17">
        <v>50</v>
      </c>
      <c r="D153" s="17">
        <v>50</v>
      </c>
      <c r="E153" s="18">
        <f t="shared" si="4"/>
        <v>0</v>
      </c>
      <c r="F153" s="18">
        <f t="shared" si="5"/>
        <v>100</v>
      </c>
    </row>
    <row r="154" spans="1:6" outlineLevel="2">
      <c r="A154" s="15" t="s">
        <v>431</v>
      </c>
      <c r="B154" s="16" t="s">
        <v>432</v>
      </c>
      <c r="C154" s="17">
        <v>350</v>
      </c>
      <c r="D154" s="17">
        <v>350</v>
      </c>
      <c r="E154" s="18">
        <f t="shared" si="4"/>
        <v>0</v>
      </c>
      <c r="F154" s="18">
        <f t="shared" si="5"/>
        <v>100</v>
      </c>
    </row>
    <row r="155" spans="1:6" ht="51" outlineLevel="2">
      <c r="A155" s="15" t="s">
        <v>435</v>
      </c>
      <c r="B155" s="16" t="s">
        <v>436</v>
      </c>
      <c r="C155" s="17">
        <v>1.8</v>
      </c>
      <c r="D155" s="17">
        <v>1.6</v>
      </c>
      <c r="E155" s="18">
        <f t="shared" si="4"/>
        <v>-0.19999999999999996</v>
      </c>
      <c r="F155" s="18">
        <f t="shared" si="5"/>
        <v>88.8888888888889</v>
      </c>
    </row>
    <row r="156" spans="1:6" ht="25.5" outlineLevel="2">
      <c r="A156" s="15" t="s">
        <v>439</v>
      </c>
      <c r="B156" s="16" t="s">
        <v>440</v>
      </c>
      <c r="C156" s="17">
        <v>19.3</v>
      </c>
      <c r="D156" s="17">
        <v>0.6</v>
      </c>
      <c r="E156" s="18">
        <f t="shared" si="4"/>
        <v>-18.7</v>
      </c>
      <c r="F156" s="18">
        <f t="shared" si="5"/>
        <v>3.1088082901554404</v>
      </c>
    </row>
    <row r="157" spans="1:6" ht="25.5" outlineLevel="1">
      <c r="A157" s="19" t="s">
        <v>417</v>
      </c>
      <c r="B157" s="20" t="s">
        <v>418</v>
      </c>
      <c r="C157" s="21">
        <f>SUM(C150:C156)</f>
        <v>4523.2000000000007</v>
      </c>
      <c r="D157" s="21">
        <f>SUM(D150:D156)</f>
        <v>4504.3000000000011</v>
      </c>
      <c r="E157" s="22">
        <f t="shared" si="4"/>
        <v>-18.899999999999636</v>
      </c>
      <c r="F157" s="22">
        <f t="shared" si="5"/>
        <v>99.58215422709587</v>
      </c>
    </row>
    <row r="158" spans="1:6" ht="51" outlineLevel="2">
      <c r="A158" s="15" t="s">
        <v>449</v>
      </c>
      <c r="B158" s="16" t="s">
        <v>450</v>
      </c>
      <c r="C158" s="17">
        <v>452.6</v>
      </c>
      <c r="D158" s="17">
        <v>452.6</v>
      </c>
      <c r="E158" s="18">
        <f t="shared" si="4"/>
        <v>0</v>
      </c>
      <c r="F158" s="18">
        <f t="shared" si="5"/>
        <v>100</v>
      </c>
    </row>
    <row r="159" spans="1:6" ht="25.5" outlineLevel="1">
      <c r="A159" s="19" t="s">
        <v>445</v>
      </c>
      <c r="B159" s="20" t="s">
        <v>446</v>
      </c>
      <c r="C159" s="21">
        <f>C158</f>
        <v>452.6</v>
      </c>
      <c r="D159" s="21">
        <f>D158</f>
        <v>452.6</v>
      </c>
      <c r="E159" s="22">
        <f t="shared" si="4"/>
        <v>0</v>
      </c>
      <c r="F159" s="22">
        <f t="shared" si="5"/>
        <v>100</v>
      </c>
    </row>
    <row r="160" spans="1:6" ht="38.25">
      <c r="A160" s="19" t="s">
        <v>415</v>
      </c>
      <c r="B160" s="20" t="s">
        <v>416</v>
      </c>
      <c r="C160" s="21">
        <f>C159+C157</f>
        <v>4975.8000000000011</v>
      </c>
      <c r="D160" s="21">
        <f>D159+D157</f>
        <v>4956.9000000000015</v>
      </c>
      <c r="E160" s="22">
        <f t="shared" si="4"/>
        <v>-18.899999999999636</v>
      </c>
      <c r="F160" s="22">
        <f t="shared" si="5"/>
        <v>99.620161582057165</v>
      </c>
    </row>
    <row r="161" spans="1:6" outlineLevel="2">
      <c r="A161" s="15" t="s">
        <v>460</v>
      </c>
      <c r="B161" s="16" t="s">
        <v>461</v>
      </c>
      <c r="C161" s="17">
        <v>38984.6</v>
      </c>
      <c r="D161" s="17">
        <v>36561.199999999997</v>
      </c>
      <c r="E161" s="18">
        <f t="shared" si="4"/>
        <v>-2423.4000000000015</v>
      </c>
      <c r="F161" s="18">
        <f t="shared" si="5"/>
        <v>93.783699204301186</v>
      </c>
    </row>
    <row r="162" spans="1:6" ht="25.5" outlineLevel="2">
      <c r="A162" s="15" t="s">
        <v>467</v>
      </c>
      <c r="B162" s="16" t="s">
        <v>468</v>
      </c>
      <c r="C162" s="17">
        <v>700</v>
      </c>
      <c r="D162" s="17">
        <v>0</v>
      </c>
      <c r="E162" s="18">
        <f t="shared" si="4"/>
        <v>-700</v>
      </c>
      <c r="F162" s="18">
        <f t="shared" si="5"/>
        <v>0</v>
      </c>
    </row>
    <row r="163" spans="1:6" ht="63.75" outlineLevel="2">
      <c r="A163" s="15" t="s">
        <v>470</v>
      </c>
      <c r="B163" s="16" t="s">
        <v>471</v>
      </c>
      <c r="C163" s="17">
        <v>6083.6</v>
      </c>
      <c r="D163" s="17">
        <v>4096.8999999999996</v>
      </c>
      <c r="E163" s="18">
        <f t="shared" si="4"/>
        <v>-1986.7000000000007</v>
      </c>
      <c r="F163" s="18">
        <f t="shared" si="5"/>
        <v>67.343349332631988</v>
      </c>
    </row>
    <row r="164" spans="1:6" ht="25.5" outlineLevel="2">
      <c r="A164" s="15" t="s">
        <v>473</v>
      </c>
      <c r="B164" s="16" t="s">
        <v>474</v>
      </c>
      <c r="C164" s="17">
        <v>105.9</v>
      </c>
      <c r="D164" s="17">
        <v>105.9</v>
      </c>
      <c r="E164" s="18">
        <f t="shared" si="4"/>
        <v>0</v>
      </c>
      <c r="F164" s="18">
        <f t="shared" si="5"/>
        <v>100</v>
      </c>
    </row>
    <row r="165" spans="1:6" ht="63.75" outlineLevel="2">
      <c r="A165" s="15" t="s">
        <v>476</v>
      </c>
      <c r="B165" s="16" t="s">
        <v>477</v>
      </c>
      <c r="C165" s="17">
        <v>29.2</v>
      </c>
      <c r="D165" s="17">
        <v>10.6</v>
      </c>
      <c r="E165" s="18">
        <f t="shared" si="4"/>
        <v>-18.600000000000001</v>
      </c>
      <c r="F165" s="18">
        <f t="shared" si="5"/>
        <v>36.301369863013697</v>
      </c>
    </row>
    <row r="166" spans="1:6" ht="38.25" outlineLevel="2">
      <c r="A166" s="15" t="s">
        <v>481</v>
      </c>
      <c r="B166" s="16" t="s">
        <v>482</v>
      </c>
      <c r="C166" s="17">
        <v>2242.5</v>
      </c>
      <c r="D166" s="17">
        <v>0</v>
      </c>
      <c r="E166" s="18">
        <f t="shared" si="4"/>
        <v>-2242.5</v>
      </c>
      <c r="F166" s="18">
        <f t="shared" si="5"/>
        <v>0</v>
      </c>
    </row>
    <row r="167" spans="1:6" ht="38.25" outlineLevel="2">
      <c r="A167" s="15" t="s">
        <v>484</v>
      </c>
      <c r="B167" s="16" t="s">
        <v>485</v>
      </c>
      <c r="C167" s="17">
        <v>473.9</v>
      </c>
      <c r="D167" s="17">
        <v>473.9</v>
      </c>
      <c r="E167" s="18">
        <f t="shared" si="4"/>
        <v>0</v>
      </c>
      <c r="F167" s="18">
        <f t="shared" si="5"/>
        <v>100</v>
      </c>
    </row>
    <row r="168" spans="1:6" ht="38.25" outlineLevel="2">
      <c r="A168" s="15" t="s">
        <v>489</v>
      </c>
      <c r="B168" s="16" t="s">
        <v>490</v>
      </c>
      <c r="C168" s="17">
        <v>3242.6</v>
      </c>
      <c r="D168" s="17">
        <v>0</v>
      </c>
      <c r="E168" s="18">
        <f t="shared" si="4"/>
        <v>-3242.6</v>
      </c>
      <c r="F168" s="18">
        <f t="shared" si="5"/>
        <v>0</v>
      </c>
    </row>
    <row r="169" spans="1:6" ht="25.5" outlineLevel="2">
      <c r="A169" s="15" t="s">
        <v>492</v>
      </c>
      <c r="B169" s="16" t="s">
        <v>493</v>
      </c>
      <c r="C169" s="17">
        <v>263.39999999999998</v>
      </c>
      <c r="D169" s="17">
        <v>263.5</v>
      </c>
      <c r="E169" s="18">
        <f t="shared" si="4"/>
        <v>0.10000000000002274</v>
      </c>
      <c r="F169" s="18">
        <f t="shared" si="5"/>
        <v>100.03796507213364</v>
      </c>
    </row>
    <row r="170" spans="1:6" ht="38.25" outlineLevel="2">
      <c r="A170" s="15" t="s">
        <v>495</v>
      </c>
      <c r="B170" s="16" t="s">
        <v>496</v>
      </c>
      <c r="C170" s="17">
        <v>228.2</v>
      </c>
      <c r="D170" s="17">
        <v>228.2</v>
      </c>
      <c r="E170" s="18">
        <f t="shared" si="4"/>
        <v>0</v>
      </c>
      <c r="F170" s="18">
        <f t="shared" si="5"/>
        <v>100</v>
      </c>
    </row>
    <row r="171" spans="1:6" ht="38.25" outlineLevel="2">
      <c r="A171" s="15" t="s">
        <v>498</v>
      </c>
      <c r="B171" s="16" t="s">
        <v>499</v>
      </c>
      <c r="C171" s="17">
        <v>400</v>
      </c>
      <c r="D171" s="17">
        <v>400</v>
      </c>
      <c r="E171" s="18">
        <f t="shared" si="4"/>
        <v>0</v>
      </c>
      <c r="F171" s="18">
        <f t="shared" si="5"/>
        <v>100</v>
      </c>
    </row>
    <row r="172" spans="1:6" ht="76.5" outlineLevel="2">
      <c r="A172" s="15" t="s">
        <v>501</v>
      </c>
      <c r="B172" s="16" t="s">
        <v>502</v>
      </c>
      <c r="C172" s="17">
        <v>399.1</v>
      </c>
      <c r="D172" s="17">
        <v>399.1</v>
      </c>
      <c r="E172" s="18">
        <f t="shared" si="4"/>
        <v>0</v>
      </c>
      <c r="F172" s="18">
        <f t="shared" si="5"/>
        <v>100</v>
      </c>
    </row>
    <row r="173" spans="1:6" ht="25.5" outlineLevel="2">
      <c r="A173" s="15" t="s">
        <v>504</v>
      </c>
      <c r="B173" s="16" t="s">
        <v>505</v>
      </c>
      <c r="C173" s="17">
        <v>65.3</v>
      </c>
      <c r="D173" s="17">
        <v>65.3</v>
      </c>
      <c r="E173" s="18">
        <f t="shared" si="4"/>
        <v>0</v>
      </c>
      <c r="F173" s="18">
        <f t="shared" si="5"/>
        <v>100</v>
      </c>
    </row>
    <row r="174" spans="1:6" ht="89.25" outlineLevel="2">
      <c r="A174" s="15" t="s">
        <v>508</v>
      </c>
      <c r="B174" s="16" t="s">
        <v>116</v>
      </c>
      <c r="C174" s="17">
        <v>2670.9</v>
      </c>
      <c r="D174" s="17">
        <v>2670.9</v>
      </c>
      <c r="E174" s="18">
        <f t="shared" si="4"/>
        <v>0</v>
      </c>
      <c r="F174" s="18">
        <f t="shared" si="5"/>
        <v>100</v>
      </c>
    </row>
    <row r="175" spans="1:6" ht="63.75" outlineLevel="2">
      <c r="A175" s="15" t="s">
        <v>515</v>
      </c>
      <c r="B175" s="16" t="s">
        <v>516</v>
      </c>
      <c r="C175" s="17">
        <v>93772.4</v>
      </c>
      <c r="D175" s="17">
        <v>85776.1</v>
      </c>
      <c r="E175" s="18">
        <f t="shared" si="4"/>
        <v>-7996.2999999999884</v>
      </c>
      <c r="F175" s="18">
        <f t="shared" si="5"/>
        <v>91.472650801301896</v>
      </c>
    </row>
    <row r="176" spans="1:6" ht="63.75" outlineLevel="2">
      <c r="A176" s="15" t="s">
        <v>582</v>
      </c>
      <c r="B176" s="16" t="s">
        <v>583</v>
      </c>
      <c r="C176" s="17">
        <v>525</v>
      </c>
      <c r="D176" s="17">
        <v>0</v>
      </c>
      <c r="E176" s="18">
        <f t="shared" si="4"/>
        <v>-525</v>
      </c>
      <c r="F176" s="18">
        <f t="shared" si="5"/>
        <v>0</v>
      </c>
    </row>
    <row r="177" spans="1:6" ht="51" outlineLevel="2">
      <c r="A177" s="15" t="s">
        <v>585</v>
      </c>
      <c r="B177" s="16" t="s">
        <v>586</v>
      </c>
      <c r="C177" s="17">
        <v>300.8</v>
      </c>
      <c r="D177" s="17">
        <v>0</v>
      </c>
      <c r="E177" s="18">
        <f t="shared" si="4"/>
        <v>-300.8</v>
      </c>
      <c r="F177" s="18">
        <f t="shared" si="5"/>
        <v>0</v>
      </c>
    </row>
    <row r="178" spans="1:6" ht="38.25" outlineLevel="2">
      <c r="A178" s="15" t="s">
        <v>588</v>
      </c>
      <c r="B178" s="16" t="s">
        <v>589</v>
      </c>
      <c r="C178" s="17">
        <v>1739.2</v>
      </c>
      <c r="D178" s="17">
        <v>0</v>
      </c>
      <c r="E178" s="18">
        <f t="shared" si="4"/>
        <v>-1739.2</v>
      </c>
      <c r="F178" s="18">
        <f t="shared" si="5"/>
        <v>0</v>
      </c>
    </row>
    <row r="179" spans="1:6" ht="102" outlineLevel="2">
      <c r="A179" s="15" t="s">
        <v>591</v>
      </c>
      <c r="B179" s="16" t="s">
        <v>592</v>
      </c>
      <c r="C179" s="17">
        <v>2171</v>
      </c>
      <c r="D179" s="17">
        <v>2171</v>
      </c>
      <c r="E179" s="18">
        <f t="shared" si="4"/>
        <v>0</v>
      </c>
      <c r="F179" s="18">
        <f t="shared" si="5"/>
        <v>100</v>
      </c>
    </row>
    <row r="180" spans="1:6" ht="140.25" outlineLevel="2">
      <c r="A180" s="15" t="s">
        <v>595</v>
      </c>
      <c r="B180" s="25" t="s">
        <v>596</v>
      </c>
      <c r="C180" s="17">
        <v>166796.70000000001</v>
      </c>
      <c r="D180" s="17">
        <v>31426</v>
      </c>
      <c r="E180" s="18">
        <f t="shared" si="4"/>
        <v>-135370.70000000001</v>
      </c>
      <c r="F180" s="18">
        <f t="shared" si="5"/>
        <v>18.840900329562874</v>
      </c>
    </row>
    <row r="181" spans="1:6" ht="25.5" outlineLevel="1">
      <c r="A181" s="19" t="s">
        <v>456</v>
      </c>
      <c r="B181" s="20" t="s">
        <v>457</v>
      </c>
      <c r="C181" s="21">
        <f>SUM(C161:C180)</f>
        <v>321194.3</v>
      </c>
      <c r="D181" s="21">
        <f>SUM(D161:D180)-0.1</f>
        <v>164648.5</v>
      </c>
      <c r="E181" s="22">
        <f t="shared" si="4"/>
        <v>-156545.79999999999</v>
      </c>
      <c r="F181" s="22">
        <f t="shared" si="5"/>
        <v>51.261339320156054</v>
      </c>
    </row>
    <row r="182" spans="1:6" outlineLevel="2">
      <c r="A182" s="15" t="s">
        <v>605</v>
      </c>
      <c r="B182" s="16" t="s">
        <v>135</v>
      </c>
      <c r="C182" s="17">
        <v>1791.7</v>
      </c>
      <c r="D182" s="17">
        <f>1788.4+0.1</f>
        <v>1788.5</v>
      </c>
      <c r="E182" s="18">
        <f t="shared" si="4"/>
        <v>-3.2000000000000455</v>
      </c>
      <c r="F182" s="18">
        <f t="shared" si="5"/>
        <v>99.821398671652616</v>
      </c>
    </row>
    <row r="183" spans="1:6" ht="38.25" outlineLevel="1">
      <c r="A183" s="19" t="s">
        <v>603</v>
      </c>
      <c r="B183" s="20" t="s">
        <v>227</v>
      </c>
      <c r="C183" s="21">
        <f>C182</f>
        <v>1791.7</v>
      </c>
      <c r="D183" s="21">
        <f>D182</f>
        <v>1788.5</v>
      </c>
      <c r="E183" s="22">
        <f t="shared" si="4"/>
        <v>-3.2000000000000455</v>
      </c>
      <c r="F183" s="22">
        <f t="shared" si="5"/>
        <v>99.821398671652616</v>
      </c>
    </row>
    <row r="184" spans="1:6" ht="51">
      <c r="A184" s="19" t="s">
        <v>454</v>
      </c>
      <c r="B184" s="20" t="s">
        <v>455</v>
      </c>
      <c r="C184" s="21">
        <f>C183+C181</f>
        <v>322986</v>
      </c>
      <c r="D184" s="21">
        <f>D183+D181</f>
        <v>166437</v>
      </c>
      <c r="E184" s="22">
        <f t="shared" si="4"/>
        <v>-156549</v>
      </c>
      <c r="F184" s="22">
        <f t="shared" si="5"/>
        <v>51.530716501644036</v>
      </c>
    </row>
    <row r="185" spans="1:6" ht="38.25" outlineLevel="2">
      <c r="A185" s="15" t="s">
        <v>612</v>
      </c>
      <c r="B185" s="16" t="s">
        <v>613</v>
      </c>
      <c r="C185" s="17">
        <v>609.79999999999995</v>
      </c>
      <c r="D185" s="17">
        <v>609.79999999999995</v>
      </c>
      <c r="E185" s="18">
        <f t="shared" si="4"/>
        <v>0</v>
      </c>
      <c r="F185" s="18">
        <f t="shared" si="5"/>
        <v>100</v>
      </c>
    </row>
    <row r="186" spans="1:6" ht="89.25" outlineLevel="2">
      <c r="A186" s="15" t="s">
        <v>614</v>
      </c>
      <c r="B186" s="16" t="s">
        <v>615</v>
      </c>
      <c r="C186" s="17">
        <v>694.7</v>
      </c>
      <c r="D186" s="17">
        <v>694.7</v>
      </c>
      <c r="E186" s="18">
        <f t="shared" si="4"/>
        <v>0</v>
      </c>
      <c r="F186" s="18">
        <f t="shared" si="5"/>
        <v>100</v>
      </c>
    </row>
    <row r="187" spans="1:6" ht="25.5" outlineLevel="2">
      <c r="A187" s="15" t="s">
        <v>616</v>
      </c>
      <c r="B187" s="16" t="s">
        <v>617</v>
      </c>
      <c r="C187" s="17">
        <v>135</v>
      </c>
      <c r="D187" s="17">
        <v>135</v>
      </c>
      <c r="E187" s="18">
        <f t="shared" si="4"/>
        <v>0</v>
      </c>
      <c r="F187" s="18">
        <f t="shared" si="5"/>
        <v>100</v>
      </c>
    </row>
    <row r="188" spans="1:6" ht="25.5" outlineLevel="2">
      <c r="A188" s="15" t="s">
        <v>618</v>
      </c>
      <c r="B188" s="16" t="s">
        <v>619</v>
      </c>
      <c r="C188" s="17">
        <v>80.7</v>
      </c>
      <c r="D188" s="17">
        <v>80.7</v>
      </c>
      <c r="E188" s="18">
        <f t="shared" si="4"/>
        <v>0</v>
      </c>
      <c r="F188" s="18">
        <f t="shared" si="5"/>
        <v>100</v>
      </c>
    </row>
    <row r="189" spans="1:6" ht="25.5" outlineLevel="2">
      <c r="A189" s="15" t="s">
        <v>620</v>
      </c>
      <c r="B189" s="16" t="s">
        <v>621</v>
      </c>
      <c r="C189" s="17">
        <v>100.6</v>
      </c>
      <c r="D189" s="17">
        <v>100.7</v>
      </c>
      <c r="E189" s="18">
        <f t="shared" si="4"/>
        <v>0.10000000000000853</v>
      </c>
      <c r="F189" s="18">
        <f t="shared" si="5"/>
        <v>100.09940357852885</v>
      </c>
    </row>
    <row r="190" spans="1:6" ht="38.25" outlineLevel="1">
      <c r="A190" s="19" t="s">
        <v>608</v>
      </c>
      <c r="B190" s="20" t="s">
        <v>609</v>
      </c>
      <c r="C190" s="21">
        <f>SUM(C185:C189)</f>
        <v>1620.8</v>
      </c>
      <c r="D190" s="21">
        <f>SUM(D185:D189)</f>
        <v>1620.9</v>
      </c>
      <c r="E190" s="22">
        <f t="shared" si="4"/>
        <v>0.10000000000013642</v>
      </c>
      <c r="F190" s="22">
        <f t="shared" si="5"/>
        <v>100.00616979269496</v>
      </c>
    </row>
    <row r="191" spans="1:6" ht="25.5" outlineLevel="2">
      <c r="A191" s="15" t="s">
        <v>626</v>
      </c>
      <c r="B191" s="16" t="s">
        <v>627</v>
      </c>
      <c r="C191" s="17">
        <v>870.5</v>
      </c>
      <c r="D191" s="17">
        <v>870.5</v>
      </c>
      <c r="E191" s="18">
        <f t="shared" si="4"/>
        <v>0</v>
      </c>
      <c r="F191" s="18">
        <f t="shared" si="5"/>
        <v>100</v>
      </c>
    </row>
    <row r="192" spans="1:6" ht="38.25" outlineLevel="2">
      <c r="A192" s="15" t="s">
        <v>628</v>
      </c>
      <c r="B192" s="16" t="s">
        <v>629</v>
      </c>
      <c r="C192" s="17">
        <v>1139.7</v>
      </c>
      <c r="D192" s="17">
        <v>1139.7</v>
      </c>
      <c r="E192" s="18">
        <f t="shared" si="4"/>
        <v>0</v>
      </c>
      <c r="F192" s="18">
        <f t="shared" si="5"/>
        <v>100</v>
      </c>
    </row>
    <row r="193" spans="1:6" ht="76.5" outlineLevel="2">
      <c r="A193" s="15" t="s">
        <v>630</v>
      </c>
      <c r="B193" s="16" t="s">
        <v>631</v>
      </c>
      <c r="C193" s="17">
        <v>316.10000000000002</v>
      </c>
      <c r="D193" s="17">
        <v>316.10000000000002</v>
      </c>
      <c r="E193" s="18">
        <f t="shared" si="4"/>
        <v>0</v>
      </c>
      <c r="F193" s="18">
        <f t="shared" si="5"/>
        <v>100</v>
      </c>
    </row>
    <row r="194" spans="1:6" ht="38.25" outlineLevel="2">
      <c r="A194" s="15" t="s">
        <v>632</v>
      </c>
      <c r="B194" s="16" t="s">
        <v>633</v>
      </c>
      <c r="C194" s="17">
        <v>27.5</v>
      </c>
      <c r="D194" s="17">
        <v>27.5</v>
      </c>
      <c r="E194" s="18">
        <f t="shared" si="4"/>
        <v>0</v>
      </c>
      <c r="F194" s="18">
        <f t="shared" si="5"/>
        <v>100</v>
      </c>
    </row>
    <row r="195" spans="1:6" ht="51" outlineLevel="2">
      <c r="A195" s="15" t="s">
        <v>636</v>
      </c>
      <c r="B195" s="16" t="s">
        <v>637</v>
      </c>
      <c r="C195" s="17">
        <v>731.3</v>
      </c>
      <c r="D195" s="17">
        <v>180</v>
      </c>
      <c r="E195" s="18">
        <f t="shared" si="4"/>
        <v>-551.29999999999995</v>
      </c>
      <c r="F195" s="18">
        <f t="shared" si="5"/>
        <v>24.613701627239166</v>
      </c>
    </row>
    <row r="196" spans="1:6" ht="76.5" outlineLevel="2">
      <c r="A196" s="15" t="s">
        <v>640</v>
      </c>
      <c r="B196" s="16" t="s">
        <v>641</v>
      </c>
      <c r="C196" s="17">
        <v>36.4</v>
      </c>
      <c r="D196" s="17">
        <v>0</v>
      </c>
      <c r="E196" s="18">
        <f t="shared" si="4"/>
        <v>-36.4</v>
      </c>
      <c r="F196" s="18">
        <f t="shared" si="5"/>
        <v>0</v>
      </c>
    </row>
    <row r="197" spans="1:6" ht="38.25" outlineLevel="1">
      <c r="A197" s="19" t="s">
        <v>622</v>
      </c>
      <c r="B197" s="20" t="s">
        <v>623</v>
      </c>
      <c r="C197" s="21">
        <f>SUM(C191:C196)</f>
        <v>3121.5000000000005</v>
      </c>
      <c r="D197" s="21">
        <f>SUM(D191:D196)</f>
        <v>2533.8000000000002</v>
      </c>
      <c r="E197" s="22">
        <f t="shared" si="4"/>
        <v>-587.70000000000027</v>
      </c>
      <c r="F197" s="22">
        <f t="shared" si="5"/>
        <v>81.172513214800574</v>
      </c>
    </row>
    <row r="198" spans="1:6" ht="25.5" outlineLevel="2">
      <c r="A198" s="15" t="s">
        <v>648</v>
      </c>
      <c r="B198" s="16" t="s">
        <v>649</v>
      </c>
      <c r="C198" s="17">
        <v>609.20000000000005</v>
      </c>
      <c r="D198" s="17">
        <v>609.20000000000005</v>
      </c>
      <c r="E198" s="18">
        <f t="shared" si="4"/>
        <v>0</v>
      </c>
      <c r="F198" s="18">
        <f t="shared" si="5"/>
        <v>100</v>
      </c>
    </row>
    <row r="199" spans="1:6" ht="25.5" outlineLevel="2">
      <c r="A199" s="15" t="s">
        <v>650</v>
      </c>
      <c r="B199" s="16" t="s">
        <v>651</v>
      </c>
      <c r="C199" s="17">
        <v>66.599999999999994</v>
      </c>
      <c r="D199" s="17">
        <v>61.4</v>
      </c>
      <c r="E199" s="18">
        <f t="shared" si="4"/>
        <v>-5.1999999999999957</v>
      </c>
      <c r="F199" s="18">
        <f t="shared" si="5"/>
        <v>92.192192192192195</v>
      </c>
    </row>
    <row r="200" spans="1:6" ht="25.5" outlineLevel="2">
      <c r="A200" s="15" t="s">
        <v>652</v>
      </c>
      <c r="B200" s="16" t="s">
        <v>653</v>
      </c>
      <c r="C200" s="17">
        <v>20</v>
      </c>
      <c r="D200" s="17">
        <v>20</v>
      </c>
      <c r="E200" s="18">
        <f t="shared" ref="E200:E263" si="6">D200-C200</f>
        <v>0</v>
      </c>
      <c r="F200" s="18">
        <f t="shared" ref="F200:F263" si="7">D200/C200*100</f>
        <v>100</v>
      </c>
    </row>
    <row r="201" spans="1:6" ht="38.25" outlineLevel="2">
      <c r="A201" s="15" t="s">
        <v>654</v>
      </c>
      <c r="B201" s="16" t="s">
        <v>655</v>
      </c>
      <c r="C201" s="17">
        <v>88.3</v>
      </c>
      <c r="D201" s="17">
        <v>88.4</v>
      </c>
      <c r="E201" s="18">
        <f t="shared" si="6"/>
        <v>0.10000000000000853</v>
      </c>
      <c r="F201" s="18">
        <f t="shared" si="7"/>
        <v>100.11325028312572</v>
      </c>
    </row>
    <row r="202" spans="1:6" ht="25.5" outlineLevel="2">
      <c r="A202" s="15" t="s">
        <v>656</v>
      </c>
      <c r="B202" s="16" t="s">
        <v>657</v>
      </c>
      <c r="C202" s="17">
        <v>76.400000000000006</v>
      </c>
      <c r="D202" s="17">
        <v>76.400000000000006</v>
      </c>
      <c r="E202" s="18">
        <f t="shared" si="6"/>
        <v>0</v>
      </c>
      <c r="F202" s="18">
        <f t="shared" si="7"/>
        <v>100</v>
      </c>
    </row>
    <row r="203" spans="1:6" ht="38.25" outlineLevel="2">
      <c r="A203" s="15" t="s">
        <v>658</v>
      </c>
      <c r="B203" s="16" t="s">
        <v>659</v>
      </c>
      <c r="C203" s="17">
        <v>43.2</v>
      </c>
      <c r="D203" s="17">
        <v>43.2</v>
      </c>
      <c r="E203" s="18">
        <f t="shared" si="6"/>
        <v>0</v>
      </c>
      <c r="F203" s="18">
        <f t="shared" si="7"/>
        <v>100</v>
      </c>
    </row>
    <row r="204" spans="1:6" ht="38.25" outlineLevel="2">
      <c r="A204" s="15" t="s">
        <v>662</v>
      </c>
      <c r="B204" s="16" t="s">
        <v>663</v>
      </c>
      <c r="C204" s="17">
        <v>79.599999999999994</v>
      </c>
      <c r="D204" s="17">
        <v>79.599999999999994</v>
      </c>
      <c r="E204" s="18">
        <f t="shared" si="6"/>
        <v>0</v>
      </c>
      <c r="F204" s="18">
        <f t="shared" si="7"/>
        <v>100</v>
      </c>
    </row>
    <row r="205" spans="1:6" ht="25.5" outlineLevel="2">
      <c r="A205" s="15" t="s">
        <v>664</v>
      </c>
      <c r="B205" s="16" t="s">
        <v>665</v>
      </c>
      <c r="C205" s="17">
        <v>6.6</v>
      </c>
      <c r="D205" s="17">
        <v>0</v>
      </c>
      <c r="E205" s="18">
        <f t="shared" si="6"/>
        <v>-6.6</v>
      </c>
      <c r="F205" s="18">
        <f t="shared" si="7"/>
        <v>0</v>
      </c>
    </row>
    <row r="206" spans="1:6" ht="38.25" outlineLevel="1">
      <c r="A206" s="19" t="s">
        <v>644</v>
      </c>
      <c r="B206" s="20" t="s">
        <v>645</v>
      </c>
      <c r="C206" s="21">
        <f>SUM(C198:C205)</f>
        <v>989.90000000000009</v>
      </c>
      <c r="D206" s="21">
        <f>SUM(D198:D205)</f>
        <v>978.2</v>
      </c>
      <c r="E206" s="22">
        <f t="shared" si="6"/>
        <v>-11.700000000000045</v>
      </c>
      <c r="F206" s="22">
        <f t="shared" si="7"/>
        <v>98.818062430548537</v>
      </c>
    </row>
    <row r="207" spans="1:6" outlineLevel="2">
      <c r="A207" s="15" t="s">
        <v>670</v>
      </c>
      <c r="B207" s="16" t="s">
        <v>671</v>
      </c>
      <c r="C207" s="17">
        <v>82.1</v>
      </c>
      <c r="D207" s="17">
        <v>82.1</v>
      </c>
      <c r="E207" s="18">
        <f t="shared" si="6"/>
        <v>0</v>
      </c>
      <c r="F207" s="18">
        <f t="shared" si="7"/>
        <v>100</v>
      </c>
    </row>
    <row r="208" spans="1:6" ht="25.5" outlineLevel="2">
      <c r="A208" s="15" t="s">
        <v>672</v>
      </c>
      <c r="B208" s="16" t="s">
        <v>673</v>
      </c>
      <c r="C208" s="17">
        <v>2387.9</v>
      </c>
      <c r="D208" s="17">
        <v>2272.6999999999998</v>
      </c>
      <c r="E208" s="18">
        <f t="shared" si="6"/>
        <v>-115.20000000000027</v>
      </c>
      <c r="F208" s="18">
        <f t="shared" si="7"/>
        <v>95.175677373424335</v>
      </c>
    </row>
    <row r="209" spans="1:6" ht="51" outlineLevel="2">
      <c r="A209" s="15" t="s">
        <v>683</v>
      </c>
      <c r="B209" s="16" t="s">
        <v>302</v>
      </c>
      <c r="C209" s="17">
        <v>2275.4</v>
      </c>
      <c r="D209" s="17">
        <v>1775.4</v>
      </c>
      <c r="E209" s="18">
        <f t="shared" si="6"/>
        <v>-500</v>
      </c>
      <c r="F209" s="18">
        <f t="shared" si="7"/>
        <v>78.025841610266326</v>
      </c>
    </row>
    <row r="210" spans="1:6" ht="25.5" outlineLevel="2">
      <c r="A210" s="15" t="s">
        <v>691</v>
      </c>
      <c r="B210" s="16" t="s">
        <v>692</v>
      </c>
      <c r="C210" s="17">
        <v>461.8</v>
      </c>
      <c r="D210" s="17">
        <v>430.7</v>
      </c>
      <c r="E210" s="18">
        <f t="shared" si="6"/>
        <v>-31.100000000000023</v>
      </c>
      <c r="F210" s="18">
        <f t="shared" si="7"/>
        <v>93.265482893027283</v>
      </c>
    </row>
    <row r="211" spans="1:6" ht="38.25" outlineLevel="2">
      <c r="A211" s="15" t="s">
        <v>693</v>
      </c>
      <c r="B211" s="16" t="s">
        <v>694</v>
      </c>
      <c r="C211" s="17">
        <v>671.5</v>
      </c>
      <c r="D211" s="17">
        <v>628.1</v>
      </c>
      <c r="E211" s="18">
        <f t="shared" si="6"/>
        <v>-43.399999999999977</v>
      </c>
      <c r="F211" s="18">
        <f t="shared" si="7"/>
        <v>93.536857781087122</v>
      </c>
    </row>
    <row r="212" spans="1:6" ht="38.25" outlineLevel="2">
      <c r="A212" s="15" t="s">
        <v>696</v>
      </c>
      <c r="B212" s="16" t="s">
        <v>697</v>
      </c>
      <c r="C212" s="17">
        <v>406.8</v>
      </c>
      <c r="D212" s="17">
        <v>406.8</v>
      </c>
      <c r="E212" s="18">
        <f t="shared" si="6"/>
        <v>0</v>
      </c>
      <c r="F212" s="18">
        <f t="shared" si="7"/>
        <v>100</v>
      </c>
    </row>
    <row r="213" spans="1:6" outlineLevel="2">
      <c r="A213" s="15" t="s">
        <v>698</v>
      </c>
      <c r="B213" s="16" t="s">
        <v>699</v>
      </c>
      <c r="C213" s="17">
        <v>233.5</v>
      </c>
      <c r="D213" s="17">
        <v>187.9</v>
      </c>
      <c r="E213" s="18">
        <f t="shared" si="6"/>
        <v>-45.599999999999994</v>
      </c>
      <c r="F213" s="18">
        <f t="shared" si="7"/>
        <v>80.471092077087789</v>
      </c>
    </row>
    <row r="214" spans="1:6" ht="38.25" outlineLevel="2">
      <c r="A214" s="15" t="s">
        <v>709</v>
      </c>
      <c r="B214" s="16" t="s">
        <v>710</v>
      </c>
      <c r="C214" s="17">
        <v>166.4</v>
      </c>
      <c r="D214" s="17">
        <v>166.4</v>
      </c>
      <c r="E214" s="18">
        <f t="shared" si="6"/>
        <v>0</v>
      </c>
      <c r="F214" s="18">
        <f t="shared" si="7"/>
        <v>100</v>
      </c>
    </row>
    <row r="215" spans="1:6" ht="51" outlineLevel="1">
      <c r="A215" s="19" t="s">
        <v>666</v>
      </c>
      <c r="B215" s="20" t="s">
        <v>667</v>
      </c>
      <c r="C215" s="21">
        <f>SUM(C207:C214)</f>
        <v>6685.4</v>
      </c>
      <c r="D215" s="21">
        <f>SUM(D207:D214)</f>
        <v>5950.0999999999995</v>
      </c>
      <c r="E215" s="22">
        <f t="shared" si="6"/>
        <v>-735.30000000000018</v>
      </c>
      <c r="F215" s="22">
        <f t="shared" si="7"/>
        <v>89.001406049002298</v>
      </c>
    </row>
    <row r="216" spans="1:6" ht="25.5" outlineLevel="2">
      <c r="A216" s="15" t="s">
        <v>717</v>
      </c>
      <c r="B216" s="16" t="s">
        <v>718</v>
      </c>
      <c r="C216" s="17">
        <v>418.9</v>
      </c>
      <c r="D216" s="17">
        <v>245.1</v>
      </c>
      <c r="E216" s="18">
        <f t="shared" si="6"/>
        <v>-173.79999999999998</v>
      </c>
      <c r="F216" s="18">
        <f t="shared" si="7"/>
        <v>58.510384339937936</v>
      </c>
    </row>
    <row r="217" spans="1:6" ht="38.25" outlineLevel="2">
      <c r="A217" s="15" t="s">
        <v>721</v>
      </c>
      <c r="B217" s="16" t="s">
        <v>722</v>
      </c>
      <c r="C217" s="17">
        <v>91.2</v>
      </c>
      <c r="D217" s="17">
        <v>91.2</v>
      </c>
      <c r="E217" s="18">
        <f t="shared" si="6"/>
        <v>0</v>
      </c>
      <c r="F217" s="18">
        <f t="shared" si="7"/>
        <v>100</v>
      </c>
    </row>
    <row r="218" spans="1:6" ht="38.25" outlineLevel="2">
      <c r="A218" s="15" t="s">
        <v>723</v>
      </c>
      <c r="B218" s="16" t="s">
        <v>724</v>
      </c>
      <c r="C218" s="17">
        <v>1306.7</v>
      </c>
      <c r="D218" s="17">
        <v>1183.5</v>
      </c>
      <c r="E218" s="18">
        <f t="shared" si="6"/>
        <v>-123.20000000000005</v>
      </c>
      <c r="F218" s="18">
        <f t="shared" si="7"/>
        <v>90.571669090074224</v>
      </c>
    </row>
    <row r="219" spans="1:6" ht="25.5" outlineLevel="2">
      <c r="A219" s="15" t="s">
        <v>725</v>
      </c>
      <c r="B219" s="16" t="s">
        <v>726</v>
      </c>
      <c r="C219" s="17">
        <v>1912.6</v>
      </c>
      <c r="D219" s="17">
        <v>1777</v>
      </c>
      <c r="E219" s="18">
        <f t="shared" si="6"/>
        <v>-135.59999999999991</v>
      </c>
      <c r="F219" s="18">
        <f t="shared" si="7"/>
        <v>92.910174631391826</v>
      </c>
    </row>
    <row r="220" spans="1:6" ht="25.5" outlineLevel="2">
      <c r="A220" s="15" t="s">
        <v>727</v>
      </c>
      <c r="B220" s="16" t="s">
        <v>728</v>
      </c>
      <c r="C220" s="17">
        <v>9554.4</v>
      </c>
      <c r="D220" s="17">
        <v>9553.5</v>
      </c>
      <c r="E220" s="18">
        <f t="shared" si="6"/>
        <v>-0.8999999999996362</v>
      </c>
      <c r="F220" s="18">
        <f t="shared" si="7"/>
        <v>99.990580256217029</v>
      </c>
    </row>
    <row r="221" spans="1:6" ht="25.5" outlineLevel="2">
      <c r="A221" s="15" t="s">
        <v>731</v>
      </c>
      <c r="B221" s="16" t="s">
        <v>732</v>
      </c>
      <c r="C221" s="17">
        <v>271.60000000000002</v>
      </c>
      <c r="D221" s="17">
        <v>157</v>
      </c>
      <c r="E221" s="18">
        <f t="shared" si="6"/>
        <v>-114.60000000000002</v>
      </c>
      <c r="F221" s="18">
        <f t="shared" si="7"/>
        <v>57.805596465390273</v>
      </c>
    </row>
    <row r="222" spans="1:6" ht="51" outlineLevel="1">
      <c r="A222" s="19" t="s">
        <v>713</v>
      </c>
      <c r="B222" s="20" t="s">
        <v>714</v>
      </c>
      <c r="C222" s="21">
        <f>SUM(C216:C221)</f>
        <v>13555.4</v>
      </c>
      <c r="D222" s="21">
        <f>SUM(D216:D221)</f>
        <v>13007.3</v>
      </c>
      <c r="E222" s="22">
        <f t="shared" si="6"/>
        <v>-548.10000000000036</v>
      </c>
      <c r="F222" s="22">
        <f t="shared" si="7"/>
        <v>95.956592944509197</v>
      </c>
    </row>
    <row r="223" spans="1:6" outlineLevel="2">
      <c r="A223" s="15" t="s">
        <v>735</v>
      </c>
      <c r="B223" s="16" t="s">
        <v>135</v>
      </c>
      <c r="C223" s="17">
        <v>10837.8</v>
      </c>
      <c r="D223" s="17">
        <v>10659.9</v>
      </c>
      <c r="E223" s="18">
        <f t="shared" si="6"/>
        <v>-177.89999999999964</v>
      </c>
      <c r="F223" s="18">
        <f t="shared" si="7"/>
        <v>98.358522947461665</v>
      </c>
    </row>
    <row r="224" spans="1:6" ht="38.25" outlineLevel="2">
      <c r="A224" s="15" t="s">
        <v>740</v>
      </c>
      <c r="B224" s="16" t="s">
        <v>741</v>
      </c>
      <c r="C224" s="17">
        <v>75</v>
      </c>
      <c r="D224" s="17">
        <v>75</v>
      </c>
      <c r="E224" s="18">
        <f t="shared" si="6"/>
        <v>0</v>
      </c>
      <c r="F224" s="18">
        <f t="shared" si="7"/>
        <v>100</v>
      </c>
    </row>
    <row r="225" spans="1:6" ht="38.25" outlineLevel="1">
      <c r="A225" s="19" t="s">
        <v>733</v>
      </c>
      <c r="B225" s="20" t="s">
        <v>227</v>
      </c>
      <c r="C225" s="21">
        <f>C223+C224</f>
        <v>10912.8</v>
      </c>
      <c r="D225" s="21">
        <f>D223+D224</f>
        <v>10734.9</v>
      </c>
      <c r="E225" s="22">
        <f t="shared" si="6"/>
        <v>-177.89999999999964</v>
      </c>
      <c r="F225" s="22">
        <f t="shared" si="7"/>
        <v>98.36980426654938</v>
      </c>
    </row>
    <row r="226" spans="1:6" ht="25.5" outlineLevel="2">
      <c r="A226" s="15" t="s">
        <v>746</v>
      </c>
      <c r="B226" s="16" t="s">
        <v>747</v>
      </c>
      <c r="C226" s="17">
        <v>35</v>
      </c>
      <c r="D226" s="17">
        <v>0</v>
      </c>
      <c r="E226" s="18">
        <f t="shared" si="6"/>
        <v>-35</v>
      </c>
      <c r="F226" s="18">
        <f t="shared" si="7"/>
        <v>0</v>
      </c>
    </row>
    <row r="227" spans="1:6" ht="63.75" outlineLevel="2">
      <c r="A227" s="15" t="s">
        <v>748</v>
      </c>
      <c r="B227" s="16" t="s">
        <v>749</v>
      </c>
      <c r="C227" s="17">
        <v>4613</v>
      </c>
      <c r="D227" s="17">
        <v>3944</v>
      </c>
      <c r="E227" s="18">
        <f t="shared" si="6"/>
        <v>-669</v>
      </c>
      <c r="F227" s="18">
        <f t="shared" si="7"/>
        <v>85.497507045306747</v>
      </c>
    </row>
    <row r="228" spans="1:6" ht="38.25" outlineLevel="2">
      <c r="A228" s="15" t="s">
        <v>756</v>
      </c>
      <c r="B228" s="16" t="s">
        <v>757</v>
      </c>
      <c r="C228" s="17">
        <v>16604</v>
      </c>
      <c r="D228" s="17">
        <v>16274.8</v>
      </c>
      <c r="E228" s="18">
        <f t="shared" si="6"/>
        <v>-329.20000000000073</v>
      </c>
      <c r="F228" s="18">
        <f t="shared" si="7"/>
        <v>98.017345218019742</v>
      </c>
    </row>
    <row r="229" spans="1:6" ht="25.5" outlineLevel="1">
      <c r="A229" s="19" t="s">
        <v>742</v>
      </c>
      <c r="B229" s="20" t="s">
        <v>743</v>
      </c>
      <c r="C229" s="21">
        <f>SUM(C226:C228)</f>
        <v>21252</v>
      </c>
      <c r="D229" s="21">
        <f>SUM(D226:D228)</f>
        <v>20218.8</v>
      </c>
      <c r="E229" s="22">
        <f t="shared" si="6"/>
        <v>-1033.2000000000007</v>
      </c>
      <c r="F229" s="22">
        <f t="shared" si="7"/>
        <v>95.13833992094861</v>
      </c>
    </row>
    <row r="230" spans="1:6" ht="38.25">
      <c r="A230" s="19" t="s">
        <v>606</v>
      </c>
      <c r="B230" s="20" t="s">
        <v>607</v>
      </c>
      <c r="C230" s="21">
        <f>C229+C225+C215+C206+C197+C190+C222</f>
        <v>58137.8</v>
      </c>
      <c r="D230" s="21">
        <f>D229+D225+D215+D206+D197+D190+D222</f>
        <v>55044</v>
      </c>
      <c r="E230" s="22">
        <f t="shared" si="6"/>
        <v>-3093.8000000000029</v>
      </c>
      <c r="F230" s="22">
        <f t="shared" si="7"/>
        <v>94.678505206595361</v>
      </c>
    </row>
    <row r="231" spans="1:6" ht="25.5" outlineLevel="2">
      <c r="A231" s="15" t="s">
        <v>776</v>
      </c>
      <c r="B231" s="16" t="s">
        <v>777</v>
      </c>
      <c r="C231" s="17">
        <v>409.4</v>
      </c>
      <c r="D231" s="17">
        <v>353.6</v>
      </c>
      <c r="E231" s="18">
        <f t="shared" si="6"/>
        <v>-55.799999999999955</v>
      </c>
      <c r="F231" s="18">
        <f t="shared" si="7"/>
        <v>86.370297997068889</v>
      </c>
    </row>
    <row r="232" spans="1:6" ht="51" outlineLevel="2">
      <c r="A232" s="15" t="s">
        <v>778</v>
      </c>
      <c r="B232" s="16" t="s">
        <v>779</v>
      </c>
      <c r="C232" s="17">
        <v>6148.6</v>
      </c>
      <c r="D232" s="17">
        <v>6148.6</v>
      </c>
      <c r="E232" s="18">
        <f t="shared" si="6"/>
        <v>0</v>
      </c>
      <c r="F232" s="18">
        <f t="shared" si="7"/>
        <v>100</v>
      </c>
    </row>
    <row r="233" spans="1:6" ht="25.5" outlineLevel="2">
      <c r="A233" s="15" t="s">
        <v>780</v>
      </c>
      <c r="B233" s="16" t="s">
        <v>781</v>
      </c>
      <c r="C233" s="17">
        <v>1957.6</v>
      </c>
      <c r="D233" s="17">
        <v>1912.7</v>
      </c>
      <c r="E233" s="18">
        <f t="shared" si="6"/>
        <v>-44.899999999999864</v>
      </c>
      <c r="F233" s="18">
        <f t="shared" si="7"/>
        <v>97.706375153248885</v>
      </c>
    </row>
    <row r="234" spans="1:6" ht="38.25" outlineLevel="2">
      <c r="A234" s="15" t="s">
        <v>782</v>
      </c>
      <c r="B234" s="16" t="s">
        <v>783</v>
      </c>
      <c r="C234" s="17">
        <v>135</v>
      </c>
      <c r="D234" s="17">
        <v>135</v>
      </c>
      <c r="E234" s="18">
        <f t="shared" si="6"/>
        <v>0</v>
      </c>
      <c r="F234" s="18">
        <f t="shared" si="7"/>
        <v>100</v>
      </c>
    </row>
    <row r="235" spans="1:6" ht="51" outlineLevel="2">
      <c r="A235" s="15" t="s">
        <v>784</v>
      </c>
      <c r="B235" s="16" t="s">
        <v>785</v>
      </c>
      <c r="C235" s="17">
        <v>1309</v>
      </c>
      <c r="D235" s="17">
        <v>768.6</v>
      </c>
      <c r="E235" s="18">
        <f t="shared" si="6"/>
        <v>-540.4</v>
      </c>
      <c r="F235" s="18">
        <f t="shared" si="7"/>
        <v>58.716577540106954</v>
      </c>
    </row>
    <row r="236" spans="1:6" ht="25.5" outlineLevel="2">
      <c r="A236" s="15" t="s">
        <v>786</v>
      </c>
      <c r="B236" s="16" t="s">
        <v>787</v>
      </c>
      <c r="C236" s="17">
        <v>140.1</v>
      </c>
      <c r="D236" s="17">
        <v>140.1</v>
      </c>
      <c r="E236" s="18">
        <f t="shared" si="6"/>
        <v>0</v>
      </c>
      <c r="F236" s="18">
        <f t="shared" si="7"/>
        <v>100</v>
      </c>
    </row>
    <row r="237" spans="1:6" ht="51" outlineLevel="2">
      <c r="A237" s="15" t="s">
        <v>788</v>
      </c>
      <c r="B237" s="16" t="s">
        <v>789</v>
      </c>
      <c r="C237" s="17">
        <v>195.1</v>
      </c>
      <c r="D237" s="17">
        <v>195.1</v>
      </c>
      <c r="E237" s="18">
        <f t="shared" si="6"/>
        <v>0</v>
      </c>
      <c r="F237" s="18">
        <f t="shared" si="7"/>
        <v>100</v>
      </c>
    </row>
    <row r="238" spans="1:6" ht="25.5" outlineLevel="2">
      <c r="A238" s="15" t="s">
        <v>790</v>
      </c>
      <c r="B238" s="16" t="s">
        <v>791</v>
      </c>
      <c r="C238" s="17">
        <v>41.4</v>
      </c>
      <c r="D238" s="17">
        <v>41.4</v>
      </c>
      <c r="E238" s="18">
        <f t="shared" si="6"/>
        <v>0</v>
      </c>
      <c r="F238" s="18">
        <f t="shared" si="7"/>
        <v>100</v>
      </c>
    </row>
    <row r="239" spans="1:6" ht="25.5" outlineLevel="2">
      <c r="A239" s="15" t="s">
        <v>792</v>
      </c>
      <c r="B239" s="16" t="s">
        <v>793</v>
      </c>
      <c r="C239" s="17">
        <v>82</v>
      </c>
      <c r="D239" s="17">
        <v>65.900000000000006</v>
      </c>
      <c r="E239" s="18">
        <f t="shared" si="6"/>
        <v>-16.099999999999994</v>
      </c>
      <c r="F239" s="18">
        <f t="shared" si="7"/>
        <v>80.365853658536594</v>
      </c>
    </row>
    <row r="240" spans="1:6" ht="89.25" outlineLevel="2">
      <c r="A240" s="15" t="s">
        <v>794</v>
      </c>
      <c r="B240" s="16" t="s">
        <v>116</v>
      </c>
      <c r="C240" s="17">
        <v>9025.4</v>
      </c>
      <c r="D240" s="17">
        <v>8975.1</v>
      </c>
      <c r="E240" s="18">
        <f t="shared" si="6"/>
        <v>-50.299999999999272</v>
      </c>
      <c r="F240" s="18">
        <f t="shared" si="7"/>
        <v>99.442683980765395</v>
      </c>
    </row>
    <row r="241" spans="1:6" ht="38.25" outlineLevel="2">
      <c r="A241" s="15" t="s">
        <v>805</v>
      </c>
      <c r="B241" s="16" t="s">
        <v>806</v>
      </c>
      <c r="C241" s="17">
        <v>22260.3</v>
      </c>
      <c r="D241" s="17">
        <v>17586.3</v>
      </c>
      <c r="E241" s="18">
        <f t="shared" si="6"/>
        <v>-4674</v>
      </c>
      <c r="F241" s="18">
        <f t="shared" si="7"/>
        <v>79.002978396517562</v>
      </c>
    </row>
    <row r="242" spans="1:6" ht="51" outlineLevel="2">
      <c r="A242" s="15" t="s">
        <v>811</v>
      </c>
      <c r="B242" s="16" t="s">
        <v>812</v>
      </c>
      <c r="C242" s="17">
        <v>979.2</v>
      </c>
      <c r="D242" s="17">
        <v>733.2</v>
      </c>
      <c r="E242" s="18">
        <f t="shared" si="6"/>
        <v>-246</v>
      </c>
      <c r="F242" s="18">
        <f t="shared" si="7"/>
        <v>74.877450980392155</v>
      </c>
    </row>
    <row r="243" spans="1:6" ht="25.5" outlineLevel="1">
      <c r="A243" s="19" t="s">
        <v>772</v>
      </c>
      <c r="B243" s="20" t="s">
        <v>773</v>
      </c>
      <c r="C243" s="21">
        <f>SUM(C231:C242)</f>
        <v>42683.099999999991</v>
      </c>
      <c r="D243" s="21">
        <f>SUM(D231:D242)</f>
        <v>37055.599999999999</v>
      </c>
      <c r="E243" s="22">
        <f t="shared" si="6"/>
        <v>-5627.4999999999927</v>
      </c>
      <c r="F243" s="22">
        <f t="shared" si="7"/>
        <v>86.815624919464625</v>
      </c>
    </row>
    <row r="244" spans="1:6" ht="25.5" outlineLevel="2">
      <c r="A244" s="15" t="s">
        <v>819</v>
      </c>
      <c r="B244" s="16" t="s">
        <v>820</v>
      </c>
      <c r="C244" s="17">
        <v>461.6</v>
      </c>
      <c r="D244" s="17">
        <v>461.6</v>
      </c>
      <c r="E244" s="18">
        <f t="shared" si="6"/>
        <v>0</v>
      </c>
      <c r="F244" s="18">
        <f t="shared" si="7"/>
        <v>100</v>
      </c>
    </row>
    <row r="245" spans="1:6" ht="25.5" outlineLevel="2">
      <c r="A245" s="15" t="s">
        <v>825</v>
      </c>
      <c r="B245" s="16" t="s">
        <v>826</v>
      </c>
      <c r="C245" s="17">
        <v>340</v>
      </c>
      <c r="D245" s="17">
        <v>340.1</v>
      </c>
      <c r="E245" s="18">
        <f t="shared" si="6"/>
        <v>0.10000000000002274</v>
      </c>
      <c r="F245" s="18">
        <f t="shared" si="7"/>
        <v>100.0294117647059</v>
      </c>
    </row>
    <row r="246" spans="1:6" outlineLevel="2">
      <c r="A246" s="15" t="s">
        <v>829</v>
      </c>
      <c r="B246" s="16" t="s">
        <v>830</v>
      </c>
      <c r="C246" s="17">
        <v>165</v>
      </c>
      <c r="D246" s="17">
        <v>125</v>
      </c>
      <c r="E246" s="18">
        <f t="shared" si="6"/>
        <v>-40</v>
      </c>
      <c r="F246" s="18">
        <f t="shared" si="7"/>
        <v>75.757575757575751</v>
      </c>
    </row>
    <row r="247" spans="1:6" ht="38.25" outlineLevel="2">
      <c r="A247" s="15" t="s">
        <v>831</v>
      </c>
      <c r="B247" s="16" t="s">
        <v>832</v>
      </c>
      <c r="C247" s="17">
        <v>1700</v>
      </c>
      <c r="D247" s="17">
        <v>1700</v>
      </c>
      <c r="E247" s="18">
        <f t="shared" si="6"/>
        <v>0</v>
      </c>
      <c r="F247" s="18">
        <f t="shared" si="7"/>
        <v>100</v>
      </c>
    </row>
    <row r="248" spans="1:6" ht="38.25" outlineLevel="2">
      <c r="A248" s="15" t="s">
        <v>833</v>
      </c>
      <c r="B248" s="16" t="s">
        <v>834</v>
      </c>
      <c r="C248" s="17">
        <v>55.4</v>
      </c>
      <c r="D248" s="17">
        <v>55.4</v>
      </c>
      <c r="E248" s="18">
        <f t="shared" si="6"/>
        <v>0</v>
      </c>
      <c r="F248" s="18">
        <f t="shared" si="7"/>
        <v>100</v>
      </c>
    </row>
    <row r="249" spans="1:6" ht="38.25" outlineLevel="2">
      <c r="A249" s="15" t="s">
        <v>835</v>
      </c>
      <c r="B249" s="16" t="s">
        <v>836</v>
      </c>
      <c r="C249" s="17">
        <v>600</v>
      </c>
      <c r="D249" s="17">
        <v>600</v>
      </c>
      <c r="E249" s="18">
        <f t="shared" si="6"/>
        <v>0</v>
      </c>
      <c r="F249" s="18">
        <f t="shared" si="7"/>
        <v>100</v>
      </c>
    </row>
    <row r="250" spans="1:6" ht="25.5" outlineLevel="2">
      <c r="A250" s="15" t="s">
        <v>837</v>
      </c>
      <c r="B250" s="16" t="s">
        <v>838</v>
      </c>
      <c r="C250" s="17">
        <v>5</v>
      </c>
      <c r="D250" s="17">
        <v>5</v>
      </c>
      <c r="E250" s="18">
        <f t="shared" si="6"/>
        <v>0</v>
      </c>
      <c r="F250" s="18">
        <f t="shared" si="7"/>
        <v>100</v>
      </c>
    </row>
    <row r="251" spans="1:6" outlineLevel="2">
      <c r="A251" s="15" t="s">
        <v>839</v>
      </c>
      <c r="B251" s="16" t="s">
        <v>840</v>
      </c>
      <c r="C251" s="17">
        <v>78.900000000000006</v>
      </c>
      <c r="D251" s="17">
        <v>78.900000000000006</v>
      </c>
      <c r="E251" s="18">
        <f t="shared" si="6"/>
        <v>0</v>
      </c>
      <c r="F251" s="18">
        <f t="shared" si="7"/>
        <v>100</v>
      </c>
    </row>
    <row r="252" spans="1:6" ht="25.5" outlineLevel="2">
      <c r="A252" s="15" t="s">
        <v>841</v>
      </c>
      <c r="B252" s="16" t="s">
        <v>842</v>
      </c>
      <c r="C252" s="17">
        <v>151.9</v>
      </c>
      <c r="D252" s="17">
        <v>0</v>
      </c>
      <c r="E252" s="18">
        <f t="shared" si="6"/>
        <v>-151.9</v>
      </c>
      <c r="F252" s="18">
        <f t="shared" si="7"/>
        <v>0</v>
      </c>
    </row>
    <row r="253" spans="1:6" ht="38.25" outlineLevel="2">
      <c r="A253" s="15" t="s">
        <v>843</v>
      </c>
      <c r="B253" s="16" t="s">
        <v>844</v>
      </c>
      <c r="C253" s="17">
        <v>19</v>
      </c>
      <c r="D253" s="17">
        <v>17.100000000000001</v>
      </c>
      <c r="E253" s="18">
        <f t="shared" si="6"/>
        <v>-1.8999999999999986</v>
      </c>
      <c r="F253" s="18">
        <f t="shared" si="7"/>
        <v>90</v>
      </c>
    </row>
    <row r="254" spans="1:6" ht="89.25" outlineLevel="2">
      <c r="A254" s="15" t="s">
        <v>845</v>
      </c>
      <c r="B254" s="16" t="s">
        <v>116</v>
      </c>
      <c r="C254" s="17">
        <v>788.4</v>
      </c>
      <c r="D254" s="17">
        <v>667.7</v>
      </c>
      <c r="E254" s="18">
        <f t="shared" si="6"/>
        <v>-120.69999999999993</v>
      </c>
      <c r="F254" s="18">
        <f t="shared" si="7"/>
        <v>84.690512430238456</v>
      </c>
    </row>
    <row r="255" spans="1:6" ht="89.25" outlineLevel="2">
      <c r="A255" s="15" t="s">
        <v>847</v>
      </c>
      <c r="B255" s="16" t="s">
        <v>848</v>
      </c>
      <c r="C255" s="17">
        <v>520.6</v>
      </c>
      <c r="D255" s="17">
        <v>156.19999999999999</v>
      </c>
      <c r="E255" s="18">
        <f t="shared" si="6"/>
        <v>-364.40000000000003</v>
      </c>
      <c r="F255" s="18">
        <f t="shared" si="7"/>
        <v>30.003841721091046</v>
      </c>
    </row>
    <row r="256" spans="1:6" ht="25.5" outlineLevel="2">
      <c r="A256" s="15" t="s">
        <v>853</v>
      </c>
      <c r="B256" s="16" t="s">
        <v>277</v>
      </c>
      <c r="C256" s="17">
        <v>3235.9</v>
      </c>
      <c r="D256" s="17">
        <v>3235.9</v>
      </c>
      <c r="E256" s="18">
        <f t="shared" si="6"/>
        <v>0</v>
      </c>
      <c r="F256" s="18">
        <f t="shared" si="7"/>
        <v>100</v>
      </c>
    </row>
    <row r="257" spans="1:6" ht="51" outlineLevel="2">
      <c r="A257" s="15" t="s">
        <v>860</v>
      </c>
      <c r="B257" s="16" t="s">
        <v>302</v>
      </c>
      <c r="C257" s="17">
        <v>5830.1</v>
      </c>
      <c r="D257" s="17">
        <v>5546.8</v>
      </c>
      <c r="E257" s="18">
        <f t="shared" si="6"/>
        <v>-283.30000000000018</v>
      </c>
      <c r="F257" s="18">
        <f t="shared" si="7"/>
        <v>95.140735150340475</v>
      </c>
    </row>
    <row r="258" spans="1:6" outlineLevel="2">
      <c r="A258" s="15" t="s">
        <v>879</v>
      </c>
      <c r="B258" s="16" t="s">
        <v>880</v>
      </c>
      <c r="C258" s="17">
        <v>41.6</v>
      </c>
      <c r="D258" s="17">
        <v>41.6</v>
      </c>
      <c r="E258" s="18">
        <f t="shared" si="6"/>
        <v>0</v>
      </c>
      <c r="F258" s="18">
        <f t="shared" si="7"/>
        <v>100</v>
      </c>
    </row>
    <row r="259" spans="1:6" ht="102" outlineLevel="2">
      <c r="A259" s="15" t="s">
        <v>881</v>
      </c>
      <c r="B259" s="16" t="s">
        <v>882</v>
      </c>
      <c r="C259" s="17">
        <v>448.5</v>
      </c>
      <c r="D259" s="17">
        <v>448.5</v>
      </c>
      <c r="E259" s="18">
        <f t="shared" si="6"/>
        <v>0</v>
      </c>
      <c r="F259" s="18">
        <f t="shared" si="7"/>
        <v>100</v>
      </c>
    </row>
    <row r="260" spans="1:6" ht="63.75" outlineLevel="2">
      <c r="A260" s="15" t="s">
        <v>883</v>
      </c>
      <c r="B260" s="16" t="s">
        <v>884</v>
      </c>
      <c r="C260" s="17">
        <v>85.4</v>
      </c>
      <c r="D260" s="17">
        <v>85.3</v>
      </c>
      <c r="E260" s="18">
        <f t="shared" si="6"/>
        <v>-0.10000000000000853</v>
      </c>
      <c r="F260" s="18">
        <f t="shared" si="7"/>
        <v>99.882903981264633</v>
      </c>
    </row>
    <row r="261" spans="1:6" ht="51" outlineLevel="2">
      <c r="A261" s="15" t="s">
        <v>885</v>
      </c>
      <c r="B261" s="16" t="s">
        <v>886</v>
      </c>
      <c r="C261" s="17">
        <v>83.8</v>
      </c>
      <c r="D261" s="17">
        <v>83.7</v>
      </c>
      <c r="E261" s="18">
        <f t="shared" si="6"/>
        <v>-9.9999999999994316E-2</v>
      </c>
      <c r="F261" s="18">
        <f t="shared" si="7"/>
        <v>99.880668257756568</v>
      </c>
    </row>
    <row r="262" spans="1:6" ht="38.25" outlineLevel="2">
      <c r="A262" s="15" t="s">
        <v>887</v>
      </c>
      <c r="B262" s="16" t="s">
        <v>888</v>
      </c>
      <c r="C262" s="17">
        <v>15</v>
      </c>
      <c r="D262" s="17">
        <v>15</v>
      </c>
      <c r="E262" s="18">
        <f t="shared" si="6"/>
        <v>0</v>
      </c>
      <c r="F262" s="18">
        <f t="shared" si="7"/>
        <v>100</v>
      </c>
    </row>
    <row r="263" spans="1:6" ht="25.5" outlineLevel="2">
      <c r="A263" s="15" t="s">
        <v>891</v>
      </c>
      <c r="B263" s="16" t="s">
        <v>892</v>
      </c>
      <c r="C263" s="17">
        <v>54.4</v>
      </c>
      <c r="D263" s="17">
        <v>53.2</v>
      </c>
      <c r="E263" s="18">
        <f t="shared" si="6"/>
        <v>-1.1999999999999957</v>
      </c>
      <c r="F263" s="18">
        <f t="shared" si="7"/>
        <v>97.794117647058826</v>
      </c>
    </row>
    <row r="264" spans="1:6" ht="63.75" outlineLevel="2">
      <c r="A264" s="15" t="s">
        <v>893</v>
      </c>
      <c r="B264" s="16" t="s">
        <v>894</v>
      </c>
      <c r="C264" s="17">
        <v>3800</v>
      </c>
      <c r="D264" s="17">
        <v>3800</v>
      </c>
      <c r="E264" s="18">
        <f t="shared" ref="E264:E327" si="8">D264-C264</f>
        <v>0</v>
      </c>
      <c r="F264" s="18">
        <f t="shared" ref="F264:F327" si="9">D264/C264*100</f>
        <v>100</v>
      </c>
    </row>
    <row r="265" spans="1:6" ht="51" outlineLevel="2">
      <c r="A265" s="15" t="s">
        <v>899</v>
      </c>
      <c r="B265" s="16" t="s">
        <v>302</v>
      </c>
      <c r="C265" s="17">
        <v>2816.6</v>
      </c>
      <c r="D265" s="17">
        <v>2816.6</v>
      </c>
      <c r="E265" s="18">
        <f t="shared" si="8"/>
        <v>0</v>
      </c>
      <c r="F265" s="18">
        <f t="shared" si="9"/>
        <v>100</v>
      </c>
    </row>
    <row r="266" spans="1:6" ht="38.25" outlineLevel="2">
      <c r="A266" s="15" t="s">
        <v>910</v>
      </c>
      <c r="B266" s="16" t="s">
        <v>888</v>
      </c>
      <c r="C266" s="17">
        <v>21052.6</v>
      </c>
      <c r="D266" s="17">
        <v>996.5</v>
      </c>
      <c r="E266" s="18">
        <f t="shared" si="8"/>
        <v>-20056.099999999999</v>
      </c>
      <c r="F266" s="18">
        <f t="shared" si="9"/>
        <v>4.7333821000731504</v>
      </c>
    </row>
    <row r="267" spans="1:6" ht="51" outlineLevel="2">
      <c r="A267" s="15" t="s">
        <v>914</v>
      </c>
      <c r="B267" s="16" t="s">
        <v>915</v>
      </c>
      <c r="C267" s="17">
        <v>17554.5</v>
      </c>
      <c r="D267" s="17">
        <v>11853.1</v>
      </c>
      <c r="E267" s="18">
        <f t="shared" si="8"/>
        <v>-5701.4</v>
      </c>
      <c r="F267" s="18">
        <f t="shared" si="9"/>
        <v>67.52171807798571</v>
      </c>
    </row>
    <row r="268" spans="1:6" outlineLevel="2">
      <c r="A268" s="15" t="s">
        <v>934</v>
      </c>
      <c r="B268" s="16" t="s">
        <v>935</v>
      </c>
      <c r="C268" s="17">
        <v>1217.5999999999999</v>
      </c>
      <c r="D268" s="17">
        <v>1201.2</v>
      </c>
      <c r="E268" s="18">
        <f t="shared" si="8"/>
        <v>-16.399999999999864</v>
      </c>
      <c r="F268" s="18">
        <f t="shared" si="9"/>
        <v>98.653088042049944</v>
      </c>
    </row>
    <row r="269" spans="1:6" ht="76.5" outlineLevel="2">
      <c r="A269" s="15" t="s">
        <v>936</v>
      </c>
      <c r="B269" s="16" t="s">
        <v>937</v>
      </c>
      <c r="C269" s="17">
        <v>1985.3</v>
      </c>
      <c r="D269" s="17">
        <v>992.7</v>
      </c>
      <c r="E269" s="18">
        <f t="shared" si="8"/>
        <v>-992.59999999999991</v>
      </c>
      <c r="F269" s="18">
        <f t="shared" si="9"/>
        <v>50.002518511056273</v>
      </c>
    </row>
    <row r="270" spans="1:6" ht="76.5" outlineLevel="2">
      <c r="A270" s="15" t="s">
        <v>938</v>
      </c>
      <c r="B270" s="16" t="s">
        <v>939</v>
      </c>
      <c r="C270" s="17">
        <v>1465.8</v>
      </c>
      <c r="D270" s="17">
        <v>1465.8</v>
      </c>
      <c r="E270" s="18">
        <f t="shared" si="8"/>
        <v>0</v>
      </c>
      <c r="F270" s="18">
        <f t="shared" si="9"/>
        <v>100</v>
      </c>
    </row>
    <row r="271" spans="1:6" ht="63.75" outlineLevel="2">
      <c r="A271" s="15" t="s">
        <v>940</v>
      </c>
      <c r="B271" s="16" t="s">
        <v>941</v>
      </c>
      <c r="C271" s="17">
        <v>129.30000000000001</v>
      </c>
      <c r="D271" s="17">
        <v>129.30000000000001</v>
      </c>
      <c r="E271" s="18">
        <f t="shared" si="8"/>
        <v>0</v>
      </c>
      <c r="F271" s="18">
        <f t="shared" si="9"/>
        <v>100</v>
      </c>
    </row>
    <row r="272" spans="1:6" ht="25.5" outlineLevel="2">
      <c r="A272" s="15" t="s">
        <v>942</v>
      </c>
      <c r="B272" s="16" t="s">
        <v>943</v>
      </c>
      <c r="C272" s="17">
        <v>80</v>
      </c>
      <c r="D272" s="17">
        <v>80</v>
      </c>
      <c r="E272" s="18">
        <f t="shared" si="8"/>
        <v>0</v>
      </c>
      <c r="F272" s="18">
        <f t="shared" si="9"/>
        <v>100</v>
      </c>
    </row>
    <row r="273" spans="1:6" ht="63.75" outlineLevel="2">
      <c r="A273" s="15" t="s">
        <v>944</v>
      </c>
      <c r="B273" s="16" t="s">
        <v>945</v>
      </c>
      <c r="C273" s="17">
        <v>15690.7</v>
      </c>
      <c r="D273" s="17">
        <v>14050</v>
      </c>
      <c r="E273" s="18">
        <f t="shared" si="8"/>
        <v>-1640.7000000000007</v>
      </c>
      <c r="F273" s="18">
        <f t="shared" si="9"/>
        <v>89.543487543576759</v>
      </c>
    </row>
    <row r="274" spans="1:6" ht="25.5" outlineLevel="2">
      <c r="A274" s="15" t="s">
        <v>950</v>
      </c>
      <c r="B274" s="16" t="s">
        <v>951</v>
      </c>
      <c r="C274" s="17">
        <v>25</v>
      </c>
      <c r="D274" s="17">
        <v>25</v>
      </c>
      <c r="E274" s="18">
        <f t="shared" si="8"/>
        <v>0</v>
      </c>
      <c r="F274" s="18">
        <f t="shared" si="9"/>
        <v>100</v>
      </c>
    </row>
    <row r="275" spans="1:6" ht="51" outlineLevel="2">
      <c r="A275" s="15" t="s">
        <v>953</v>
      </c>
      <c r="B275" s="16" t="s">
        <v>302</v>
      </c>
      <c r="C275" s="17">
        <v>13375</v>
      </c>
      <c r="D275" s="17">
        <v>13375</v>
      </c>
      <c r="E275" s="18">
        <f t="shared" si="8"/>
        <v>0</v>
      </c>
      <c r="F275" s="18">
        <f t="shared" si="9"/>
        <v>100</v>
      </c>
    </row>
    <row r="276" spans="1:6" outlineLevel="2">
      <c r="A276" s="15" t="s">
        <v>962</v>
      </c>
      <c r="B276" s="16" t="s">
        <v>963</v>
      </c>
      <c r="C276" s="17">
        <v>356.2</v>
      </c>
      <c r="D276" s="17">
        <v>356.2</v>
      </c>
      <c r="E276" s="18">
        <f t="shared" si="8"/>
        <v>0</v>
      </c>
      <c r="F276" s="18">
        <f t="shared" si="9"/>
        <v>100</v>
      </c>
    </row>
    <row r="277" spans="1:6" ht="38.25" outlineLevel="1">
      <c r="A277" s="19" t="s">
        <v>815</v>
      </c>
      <c r="B277" s="20" t="s">
        <v>816</v>
      </c>
      <c r="C277" s="21">
        <f>SUM(C244:C276)</f>
        <v>94229.1</v>
      </c>
      <c r="D277" s="21">
        <f>SUM(D244:D276)</f>
        <v>64858.399999999994</v>
      </c>
      <c r="E277" s="22">
        <f t="shared" si="8"/>
        <v>-29370.700000000012</v>
      </c>
      <c r="F277" s="22">
        <f t="shared" si="9"/>
        <v>68.830541732861704</v>
      </c>
    </row>
    <row r="278" spans="1:6" ht="76.5" outlineLevel="2">
      <c r="A278" s="15" t="s">
        <v>968</v>
      </c>
      <c r="B278" s="16" t="s">
        <v>969</v>
      </c>
      <c r="C278" s="17">
        <v>7200</v>
      </c>
      <c r="D278" s="17">
        <v>6686.4</v>
      </c>
      <c r="E278" s="18">
        <f t="shared" si="8"/>
        <v>-513.60000000000036</v>
      </c>
      <c r="F278" s="18">
        <f t="shared" si="9"/>
        <v>92.86666666666666</v>
      </c>
    </row>
    <row r="279" spans="1:6" outlineLevel="2">
      <c r="A279" s="15" t="s">
        <v>971</v>
      </c>
      <c r="B279" s="16" t="s">
        <v>972</v>
      </c>
      <c r="C279" s="17">
        <v>4500</v>
      </c>
      <c r="D279" s="17">
        <v>4500</v>
      </c>
      <c r="E279" s="18">
        <f t="shared" si="8"/>
        <v>0</v>
      </c>
      <c r="F279" s="18">
        <f t="shared" si="9"/>
        <v>100</v>
      </c>
    </row>
    <row r="280" spans="1:6" ht="51" outlineLevel="2">
      <c r="A280" s="15" t="s">
        <v>973</v>
      </c>
      <c r="B280" s="16" t="s">
        <v>974</v>
      </c>
      <c r="C280" s="17">
        <v>95.3</v>
      </c>
      <c r="D280" s="17">
        <v>95.3</v>
      </c>
      <c r="E280" s="18">
        <f t="shared" si="8"/>
        <v>0</v>
      </c>
      <c r="F280" s="18">
        <f t="shared" si="9"/>
        <v>100</v>
      </c>
    </row>
    <row r="281" spans="1:6" ht="25.5" outlineLevel="2">
      <c r="A281" s="15" t="s">
        <v>975</v>
      </c>
      <c r="B281" s="16" t="s">
        <v>976</v>
      </c>
      <c r="C281" s="17">
        <v>80</v>
      </c>
      <c r="D281" s="17">
        <v>80</v>
      </c>
      <c r="E281" s="18">
        <f t="shared" si="8"/>
        <v>0</v>
      </c>
      <c r="F281" s="18">
        <f t="shared" si="9"/>
        <v>100</v>
      </c>
    </row>
    <row r="282" spans="1:6" ht="25.5" outlineLevel="2">
      <c r="A282" s="15" t="s">
        <v>977</v>
      </c>
      <c r="B282" s="16" t="s">
        <v>978</v>
      </c>
      <c r="C282" s="17">
        <v>48</v>
      </c>
      <c r="D282" s="17">
        <v>48</v>
      </c>
      <c r="E282" s="18">
        <f t="shared" si="8"/>
        <v>0</v>
      </c>
      <c r="F282" s="18">
        <f t="shared" si="9"/>
        <v>100</v>
      </c>
    </row>
    <row r="283" spans="1:6" ht="89.25" outlineLevel="2">
      <c r="A283" s="15" t="s">
        <v>981</v>
      </c>
      <c r="B283" s="16" t="s">
        <v>982</v>
      </c>
      <c r="C283" s="17">
        <v>13.7</v>
      </c>
      <c r="D283" s="17">
        <v>13.7</v>
      </c>
      <c r="E283" s="18">
        <f t="shared" si="8"/>
        <v>0</v>
      </c>
      <c r="F283" s="18">
        <f t="shared" si="9"/>
        <v>100</v>
      </c>
    </row>
    <row r="284" spans="1:6" ht="165.75" outlineLevel="2">
      <c r="A284" s="15" t="s">
        <v>985</v>
      </c>
      <c r="B284" s="25" t="s">
        <v>986</v>
      </c>
      <c r="C284" s="17">
        <v>768.9</v>
      </c>
      <c r="D284" s="17">
        <v>589</v>
      </c>
      <c r="E284" s="18">
        <f t="shared" si="8"/>
        <v>-179.89999999999998</v>
      </c>
      <c r="F284" s="18">
        <f t="shared" si="9"/>
        <v>76.602939263883471</v>
      </c>
    </row>
    <row r="285" spans="1:6" ht="25.5" outlineLevel="1">
      <c r="A285" s="19" t="s">
        <v>964</v>
      </c>
      <c r="B285" s="20" t="s">
        <v>965</v>
      </c>
      <c r="C285" s="21">
        <f>SUM(C278:C284)</f>
        <v>12705.9</v>
      </c>
      <c r="D285" s="21">
        <f>SUM(D278:D284)</f>
        <v>12012.4</v>
      </c>
      <c r="E285" s="22">
        <f t="shared" si="8"/>
        <v>-693.5</v>
      </c>
      <c r="F285" s="22">
        <f t="shared" si="9"/>
        <v>94.541905728834635</v>
      </c>
    </row>
    <row r="286" spans="1:6" ht="25.5" outlineLevel="2">
      <c r="A286" s="15" t="s">
        <v>995</v>
      </c>
      <c r="B286" s="16" t="s">
        <v>129</v>
      </c>
      <c r="C286" s="17">
        <v>8087.4</v>
      </c>
      <c r="D286" s="17">
        <v>8022.3</v>
      </c>
      <c r="E286" s="18">
        <f t="shared" si="8"/>
        <v>-65.099999999999454</v>
      </c>
      <c r="F286" s="18">
        <f t="shared" si="9"/>
        <v>99.195044142740556</v>
      </c>
    </row>
    <row r="287" spans="1:6" ht="38.25" outlineLevel="2">
      <c r="A287" s="15" t="s">
        <v>998</v>
      </c>
      <c r="B287" s="16" t="s">
        <v>999</v>
      </c>
      <c r="C287" s="17">
        <v>25.1</v>
      </c>
      <c r="D287" s="17">
        <v>25.1</v>
      </c>
      <c r="E287" s="18">
        <f t="shared" si="8"/>
        <v>0</v>
      </c>
      <c r="F287" s="18">
        <f t="shared" si="9"/>
        <v>100</v>
      </c>
    </row>
    <row r="288" spans="1:6" ht="38.25" outlineLevel="1">
      <c r="A288" s="19" t="s">
        <v>993</v>
      </c>
      <c r="B288" s="20" t="s">
        <v>227</v>
      </c>
      <c r="C288" s="21">
        <f>C287+C286</f>
        <v>8112.5</v>
      </c>
      <c r="D288" s="21">
        <f>D287+D286</f>
        <v>8047.4000000000005</v>
      </c>
      <c r="E288" s="22">
        <f t="shared" si="8"/>
        <v>-65.099999999999454</v>
      </c>
      <c r="F288" s="22">
        <f t="shared" si="9"/>
        <v>99.197534668721119</v>
      </c>
    </row>
    <row r="289" spans="1:6" ht="51">
      <c r="A289" s="19" t="s">
        <v>770</v>
      </c>
      <c r="B289" s="20" t="s">
        <v>771</v>
      </c>
      <c r="C289" s="21">
        <f>C288+C285+C277+C243</f>
        <v>157730.59999999998</v>
      </c>
      <c r="D289" s="21">
        <f>D288+D285+D277+D243</f>
        <v>121973.79999999999</v>
      </c>
      <c r="E289" s="22">
        <f t="shared" si="8"/>
        <v>-35756.799999999988</v>
      </c>
      <c r="F289" s="22">
        <f t="shared" si="9"/>
        <v>77.330460925147065</v>
      </c>
    </row>
    <row r="290" spans="1:6" ht="25.5" outlineLevel="2">
      <c r="A290" s="15" t="s">
        <v>1008</v>
      </c>
      <c r="B290" s="16" t="s">
        <v>1009</v>
      </c>
      <c r="C290" s="17">
        <v>168.6</v>
      </c>
      <c r="D290" s="17">
        <v>168.6</v>
      </c>
      <c r="E290" s="18">
        <f>D290-C290</f>
        <v>0</v>
      </c>
      <c r="F290" s="18">
        <f t="shared" si="9"/>
        <v>100</v>
      </c>
    </row>
    <row r="291" spans="1:6" ht="25.5" outlineLevel="2">
      <c r="A291" s="15" t="s">
        <v>1010</v>
      </c>
      <c r="B291" s="16" t="s">
        <v>1011</v>
      </c>
      <c r="C291" s="17">
        <v>0.2</v>
      </c>
      <c r="D291" s="17">
        <v>0.2</v>
      </c>
      <c r="E291" s="18">
        <f t="shared" si="8"/>
        <v>0</v>
      </c>
      <c r="F291" s="18">
        <f t="shared" si="9"/>
        <v>100</v>
      </c>
    </row>
    <row r="292" spans="1:6" ht="25.5" outlineLevel="2">
      <c r="A292" s="15" t="s">
        <v>1014</v>
      </c>
      <c r="B292" s="16" t="s">
        <v>1015</v>
      </c>
      <c r="C292" s="17">
        <v>41.2</v>
      </c>
      <c r="D292" s="17">
        <v>41.2</v>
      </c>
      <c r="E292" s="18">
        <f t="shared" si="8"/>
        <v>0</v>
      </c>
      <c r="F292" s="18">
        <f t="shared" si="9"/>
        <v>100</v>
      </c>
    </row>
    <row r="293" spans="1:6" ht="63.75" outlineLevel="1">
      <c r="A293" s="19" t="s">
        <v>1004</v>
      </c>
      <c r="B293" s="20" t="s">
        <v>1005</v>
      </c>
      <c r="C293" s="21">
        <f>SUM(C290:C292)</f>
        <v>210</v>
      </c>
      <c r="D293" s="21">
        <f>SUM(D290:D292)</f>
        <v>210</v>
      </c>
      <c r="E293" s="22">
        <f t="shared" si="8"/>
        <v>0</v>
      </c>
      <c r="F293" s="22">
        <f t="shared" si="9"/>
        <v>100</v>
      </c>
    </row>
    <row r="294" spans="1:6" ht="38.25" outlineLevel="2">
      <c r="A294" s="15" t="s">
        <v>1020</v>
      </c>
      <c r="B294" s="16" t="s">
        <v>1021</v>
      </c>
      <c r="C294" s="17">
        <v>248.9</v>
      </c>
      <c r="D294" s="17">
        <v>244.5</v>
      </c>
      <c r="E294" s="18">
        <f t="shared" si="8"/>
        <v>-4.4000000000000057</v>
      </c>
      <c r="F294" s="18">
        <f t="shared" si="9"/>
        <v>98.232221775813571</v>
      </c>
    </row>
    <row r="295" spans="1:6" ht="25.5" outlineLevel="2">
      <c r="A295" s="15" t="s">
        <v>1022</v>
      </c>
      <c r="B295" s="16" t="s">
        <v>1023</v>
      </c>
      <c r="C295" s="17">
        <v>15.2</v>
      </c>
      <c r="D295" s="17">
        <v>15.2</v>
      </c>
      <c r="E295" s="18">
        <f t="shared" si="8"/>
        <v>0</v>
      </c>
      <c r="F295" s="18">
        <f t="shared" si="9"/>
        <v>100</v>
      </c>
    </row>
    <row r="296" spans="1:6" ht="51" outlineLevel="1">
      <c r="A296" s="19" t="s">
        <v>1016</v>
      </c>
      <c r="B296" s="20" t="s">
        <v>1017</v>
      </c>
      <c r="C296" s="21">
        <f>C295+C294</f>
        <v>264.10000000000002</v>
      </c>
      <c r="D296" s="21">
        <f>D295+D294</f>
        <v>259.7</v>
      </c>
      <c r="E296" s="22">
        <f t="shared" si="8"/>
        <v>-4.4000000000000341</v>
      </c>
      <c r="F296" s="22">
        <f t="shared" si="9"/>
        <v>98.333964407421419</v>
      </c>
    </row>
    <row r="297" spans="1:6" ht="51">
      <c r="A297" s="19" t="s">
        <v>1002</v>
      </c>
      <c r="B297" s="20" t="s">
        <v>1003</v>
      </c>
      <c r="C297" s="21">
        <f>C296+C293</f>
        <v>474.1</v>
      </c>
      <c r="D297" s="21">
        <f>D296+D293</f>
        <v>469.7</v>
      </c>
      <c r="E297" s="22">
        <f t="shared" si="8"/>
        <v>-4.4000000000000341</v>
      </c>
      <c r="F297" s="22">
        <f t="shared" si="9"/>
        <v>99.071925754060317</v>
      </c>
    </row>
    <row r="298" spans="1:6" ht="38.25" outlineLevel="2">
      <c r="A298" s="15" t="s">
        <v>1030</v>
      </c>
      <c r="B298" s="16" t="s">
        <v>1031</v>
      </c>
      <c r="C298" s="17">
        <v>8</v>
      </c>
      <c r="D298" s="17">
        <v>8</v>
      </c>
      <c r="E298" s="18">
        <f t="shared" si="8"/>
        <v>0</v>
      </c>
      <c r="F298" s="18">
        <f t="shared" si="9"/>
        <v>100</v>
      </c>
    </row>
    <row r="299" spans="1:6" ht="38.25" outlineLevel="2">
      <c r="A299" s="15" t="s">
        <v>1032</v>
      </c>
      <c r="B299" s="16" t="s">
        <v>1033</v>
      </c>
      <c r="C299" s="17">
        <v>70.099999999999994</v>
      </c>
      <c r="D299" s="17">
        <v>70.099999999999994</v>
      </c>
      <c r="E299" s="18">
        <f t="shared" si="8"/>
        <v>0</v>
      </c>
      <c r="F299" s="18">
        <f t="shared" si="9"/>
        <v>100</v>
      </c>
    </row>
    <row r="300" spans="1:6" ht="25.5" outlineLevel="2">
      <c r="A300" s="15" t="s">
        <v>1034</v>
      </c>
      <c r="B300" s="16" t="s">
        <v>1035</v>
      </c>
      <c r="C300" s="17">
        <v>104.3</v>
      </c>
      <c r="D300" s="17">
        <v>104.3</v>
      </c>
      <c r="E300" s="18">
        <f t="shared" si="8"/>
        <v>0</v>
      </c>
      <c r="F300" s="18">
        <f t="shared" si="9"/>
        <v>100</v>
      </c>
    </row>
    <row r="301" spans="1:6" ht="38.25" outlineLevel="2">
      <c r="A301" s="15" t="s">
        <v>1039</v>
      </c>
      <c r="B301" s="16" t="s">
        <v>1040</v>
      </c>
      <c r="C301" s="17">
        <v>8</v>
      </c>
      <c r="D301" s="17">
        <v>8</v>
      </c>
      <c r="E301" s="18">
        <f t="shared" si="8"/>
        <v>0</v>
      </c>
      <c r="F301" s="18">
        <f t="shared" si="9"/>
        <v>100</v>
      </c>
    </row>
    <row r="302" spans="1:6" ht="38.25" outlineLevel="1">
      <c r="A302" s="19" t="s">
        <v>1026</v>
      </c>
      <c r="B302" s="20" t="s">
        <v>1027</v>
      </c>
      <c r="C302" s="21">
        <f>SUM(C298:C301)</f>
        <v>190.39999999999998</v>
      </c>
      <c r="D302" s="21">
        <f>SUM(D298:D301)</f>
        <v>190.39999999999998</v>
      </c>
      <c r="E302" s="22">
        <f t="shared" si="8"/>
        <v>0</v>
      </c>
      <c r="F302" s="22">
        <f t="shared" si="9"/>
        <v>100</v>
      </c>
    </row>
    <row r="303" spans="1:6" ht="63.75" outlineLevel="2">
      <c r="A303" s="15" t="s">
        <v>1045</v>
      </c>
      <c r="B303" s="16" t="s">
        <v>1046</v>
      </c>
      <c r="C303" s="17">
        <v>250</v>
      </c>
      <c r="D303" s="17">
        <v>250</v>
      </c>
      <c r="E303" s="18">
        <f t="shared" si="8"/>
        <v>0</v>
      </c>
      <c r="F303" s="18">
        <f t="shared" si="9"/>
        <v>100</v>
      </c>
    </row>
    <row r="304" spans="1:6" ht="25.5" outlineLevel="1">
      <c r="A304" s="19" t="s">
        <v>1041</v>
      </c>
      <c r="B304" s="20" t="s">
        <v>1042</v>
      </c>
      <c r="C304" s="21">
        <f>C303</f>
        <v>250</v>
      </c>
      <c r="D304" s="21">
        <f>D303</f>
        <v>250</v>
      </c>
      <c r="E304" s="22">
        <f t="shared" si="8"/>
        <v>0</v>
      </c>
      <c r="F304" s="22">
        <f t="shared" si="9"/>
        <v>100</v>
      </c>
    </row>
    <row r="305" spans="1:6" ht="38.25">
      <c r="A305" s="19" t="s">
        <v>1024</v>
      </c>
      <c r="B305" s="20" t="s">
        <v>1025</v>
      </c>
      <c r="C305" s="21">
        <f>C304+C302</f>
        <v>440.4</v>
      </c>
      <c r="D305" s="21">
        <f>D304+D302</f>
        <v>440.4</v>
      </c>
      <c r="E305" s="22">
        <f t="shared" si="8"/>
        <v>0</v>
      </c>
      <c r="F305" s="22">
        <f t="shared" si="9"/>
        <v>100</v>
      </c>
    </row>
    <row r="306" spans="1:6" ht="63.75" outlineLevel="2">
      <c r="A306" s="15" t="s">
        <v>1051</v>
      </c>
      <c r="B306" s="16" t="s">
        <v>1052</v>
      </c>
      <c r="C306" s="17">
        <v>64.3</v>
      </c>
      <c r="D306" s="17">
        <v>64.3</v>
      </c>
      <c r="E306" s="18">
        <f t="shared" si="8"/>
        <v>0</v>
      </c>
      <c r="F306" s="18">
        <f t="shared" si="9"/>
        <v>100</v>
      </c>
    </row>
    <row r="307" spans="1:6" ht="25.5" outlineLevel="2">
      <c r="A307" s="15" t="s">
        <v>1053</v>
      </c>
      <c r="B307" s="16" t="s">
        <v>1054</v>
      </c>
      <c r="C307" s="17">
        <v>1324.5</v>
      </c>
      <c r="D307" s="17">
        <v>1324.5</v>
      </c>
      <c r="E307" s="18">
        <f t="shared" si="8"/>
        <v>0</v>
      </c>
      <c r="F307" s="18">
        <f t="shared" si="9"/>
        <v>100</v>
      </c>
    </row>
    <row r="308" spans="1:6" ht="38.25" outlineLevel="2">
      <c r="A308" s="15" t="s">
        <v>1055</v>
      </c>
      <c r="B308" s="16" t="s">
        <v>1056</v>
      </c>
      <c r="C308" s="17">
        <v>162</v>
      </c>
      <c r="D308" s="17">
        <v>162</v>
      </c>
      <c r="E308" s="18">
        <f t="shared" si="8"/>
        <v>0</v>
      </c>
      <c r="F308" s="18">
        <f t="shared" si="9"/>
        <v>100</v>
      </c>
    </row>
    <row r="309" spans="1:6" ht="25.5" outlineLevel="2">
      <c r="A309" s="15" t="s">
        <v>1057</v>
      </c>
      <c r="B309" s="16" t="s">
        <v>1058</v>
      </c>
      <c r="C309" s="17">
        <v>154</v>
      </c>
      <c r="D309" s="17">
        <v>154</v>
      </c>
      <c r="E309" s="18">
        <f t="shared" si="8"/>
        <v>0</v>
      </c>
      <c r="F309" s="18">
        <f t="shared" si="9"/>
        <v>100</v>
      </c>
    </row>
    <row r="310" spans="1:6" ht="51" outlineLevel="2">
      <c r="A310" s="15" t="s">
        <v>1059</v>
      </c>
      <c r="B310" s="16" t="s">
        <v>1060</v>
      </c>
      <c r="C310" s="17">
        <v>43.3</v>
      </c>
      <c r="D310" s="17">
        <v>43.3</v>
      </c>
      <c r="E310" s="18">
        <f t="shared" si="8"/>
        <v>0</v>
      </c>
      <c r="F310" s="18">
        <f t="shared" si="9"/>
        <v>100</v>
      </c>
    </row>
    <row r="311" spans="1:6" ht="38.25" outlineLevel="1">
      <c r="A311" s="19" t="s">
        <v>1049</v>
      </c>
      <c r="B311" s="20" t="s">
        <v>1050</v>
      </c>
      <c r="C311" s="21">
        <f>SUM(C306:C310)</f>
        <v>1748.1</v>
      </c>
      <c r="D311" s="21">
        <f>SUM(D306:D310)</f>
        <v>1748.1</v>
      </c>
      <c r="E311" s="22">
        <f t="shared" si="8"/>
        <v>0</v>
      </c>
      <c r="F311" s="22">
        <f t="shared" si="9"/>
        <v>100</v>
      </c>
    </row>
    <row r="312" spans="1:6" ht="51" outlineLevel="2">
      <c r="A312" s="15" t="s">
        <v>1063</v>
      </c>
      <c r="B312" s="16" t="s">
        <v>1064</v>
      </c>
      <c r="C312" s="17">
        <v>40.200000000000003</v>
      </c>
      <c r="D312" s="17">
        <v>40.200000000000003</v>
      </c>
      <c r="E312" s="18">
        <f t="shared" si="8"/>
        <v>0</v>
      </c>
      <c r="F312" s="18">
        <f t="shared" si="9"/>
        <v>100</v>
      </c>
    </row>
    <row r="313" spans="1:6" ht="127.5" outlineLevel="2">
      <c r="A313" s="15" t="s">
        <v>1065</v>
      </c>
      <c r="B313" s="25" t="s">
        <v>1066</v>
      </c>
      <c r="C313" s="17">
        <v>30</v>
      </c>
      <c r="D313" s="17">
        <v>30</v>
      </c>
      <c r="E313" s="18">
        <f t="shared" si="8"/>
        <v>0</v>
      </c>
      <c r="F313" s="18">
        <f t="shared" si="9"/>
        <v>100</v>
      </c>
    </row>
    <row r="314" spans="1:6" ht="25.5" outlineLevel="2">
      <c r="A314" s="15" t="s">
        <v>1067</v>
      </c>
      <c r="B314" s="16" t="s">
        <v>1068</v>
      </c>
      <c r="C314" s="17">
        <v>50</v>
      </c>
      <c r="D314" s="17">
        <v>50</v>
      </c>
      <c r="E314" s="18">
        <f t="shared" si="8"/>
        <v>0</v>
      </c>
      <c r="F314" s="18">
        <f t="shared" si="9"/>
        <v>100</v>
      </c>
    </row>
    <row r="315" spans="1:6" ht="51" outlineLevel="2">
      <c r="A315" s="15" t="s">
        <v>1069</v>
      </c>
      <c r="B315" s="16" t="s">
        <v>1070</v>
      </c>
      <c r="C315" s="17">
        <v>3</v>
      </c>
      <c r="D315" s="17">
        <v>3</v>
      </c>
      <c r="E315" s="18">
        <f t="shared" si="8"/>
        <v>0</v>
      </c>
      <c r="F315" s="18">
        <f t="shared" si="9"/>
        <v>100</v>
      </c>
    </row>
    <row r="316" spans="1:6" ht="25.5" outlineLevel="2">
      <c r="A316" s="15" t="s">
        <v>1071</v>
      </c>
      <c r="B316" s="16" t="s">
        <v>1072</v>
      </c>
      <c r="C316" s="17">
        <v>307.89999999999998</v>
      </c>
      <c r="D316" s="17">
        <v>307.60000000000002</v>
      </c>
      <c r="E316" s="18">
        <f t="shared" si="8"/>
        <v>-0.29999999999995453</v>
      </c>
      <c r="F316" s="18">
        <f t="shared" si="9"/>
        <v>99.902565768106541</v>
      </c>
    </row>
    <row r="317" spans="1:6" ht="76.5" outlineLevel="2">
      <c r="A317" s="15" t="s">
        <v>1073</v>
      </c>
      <c r="B317" s="16" t="s">
        <v>1074</v>
      </c>
      <c r="C317" s="17">
        <v>641.4</v>
      </c>
      <c r="D317" s="17">
        <v>638.79999999999995</v>
      </c>
      <c r="E317" s="18">
        <f t="shared" si="8"/>
        <v>-2.6000000000000227</v>
      </c>
      <c r="F317" s="18">
        <f t="shared" si="9"/>
        <v>99.594636732148416</v>
      </c>
    </row>
    <row r="318" spans="1:6" ht="38.25" outlineLevel="2">
      <c r="A318" s="15" t="s">
        <v>1075</v>
      </c>
      <c r="B318" s="16" t="s">
        <v>1076</v>
      </c>
      <c r="C318" s="17">
        <v>1996.4</v>
      </c>
      <c r="D318" s="17">
        <v>1965.4</v>
      </c>
      <c r="E318" s="18">
        <f t="shared" si="8"/>
        <v>-31</v>
      </c>
      <c r="F318" s="18">
        <f t="shared" si="9"/>
        <v>98.447204968944106</v>
      </c>
    </row>
    <row r="319" spans="1:6" ht="63.75" outlineLevel="2">
      <c r="A319" s="15" t="s">
        <v>1077</v>
      </c>
      <c r="B319" s="16" t="s">
        <v>1078</v>
      </c>
      <c r="C319" s="17">
        <v>45715.3</v>
      </c>
      <c r="D319" s="17">
        <v>18162.7</v>
      </c>
      <c r="E319" s="18">
        <f t="shared" si="8"/>
        <v>-27552.600000000002</v>
      </c>
      <c r="F319" s="18">
        <f t="shared" si="9"/>
        <v>39.730024740076082</v>
      </c>
    </row>
    <row r="320" spans="1:6" ht="63.75" outlineLevel="2">
      <c r="A320" s="15" t="s">
        <v>1079</v>
      </c>
      <c r="B320" s="16" t="s">
        <v>1080</v>
      </c>
      <c r="C320" s="17">
        <v>387.7</v>
      </c>
      <c r="D320" s="17">
        <v>151.1</v>
      </c>
      <c r="E320" s="18">
        <f t="shared" si="8"/>
        <v>-236.6</v>
      </c>
      <c r="F320" s="18">
        <f t="shared" si="9"/>
        <v>38.973433066804233</v>
      </c>
    </row>
    <row r="321" spans="1:6" ht="153" outlineLevel="2">
      <c r="A321" s="15" t="s">
        <v>1081</v>
      </c>
      <c r="B321" s="25" t="s">
        <v>1082</v>
      </c>
      <c r="C321" s="17">
        <v>16076.7</v>
      </c>
      <c r="D321" s="17">
        <v>15410.9</v>
      </c>
      <c r="E321" s="18">
        <f t="shared" si="8"/>
        <v>-665.80000000000109</v>
      </c>
      <c r="F321" s="18">
        <f t="shared" si="9"/>
        <v>95.858602822718581</v>
      </c>
    </row>
    <row r="322" spans="1:6" ht="38.25" outlineLevel="1">
      <c r="A322" s="19" t="s">
        <v>1061</v>
      </c>
      <c r="B322" s="20" t="s">
        <v>1062</v>
      </c>
      <c r="C322" s="21">
        <f>SUM(C312:C321)</f>
        <v>65248.600000000006</v>
      </c>
      <c r="D322" s="21">
        <f>SUM(D312:D321)</f>
        <v>36759.699999999997</v>
      </c>
      <c r="E322" s="22">
        <f t="shared" si="8"/>
        <v>-28488.900000000009</v>
      </c>
      <c r="F322" s="22">
        <f t="shared" si="9"/>
        <v>56.337913763666947</v>
      </c>
    </row>
    <row r="323" spans="1:6" ht="51" outlineLevel="2">
      <c r="A323" s="15" t="s">
        <v>1085</v>
      </c>
      <c r="B323" s="16" t="s">
        <v>1086</v>
      </c>
      <c r="C323" s="17">
        <v>16</v>
      </c>
      <c r="D323" s="17">
        <v>16</v>
      </c>
      <c r="E323" s="18">
        <f t="shared" si="8"/>
        <v>0</v>
      </c>
      <c r="F323" s="18">
        <f t="shared" si="9"/>
        <v>100</v>
      </c>
    </row>
    <row r="324" spans="1:6" ht="25.5" outlineLevel="2">
      <c r="A324" s="15" t="s">
        <v>1087</v>
      </c>
      <c r="B324" s="16" t="s">
        <v>1088</v>
      </c>
      <c r="C324" s="17">
        <v>140.6</v>
      </c>
      <c r="D324" s="17">
        <v>140.6</v>
      </c>
      <c r="E324" s="18">
        <f t="shared" si="8"/>
        <v>0</v>
      </c>
      <c r="F324" s="18">
        <f t="shared" si="9"/>
        <v>100</v>
      </c>
    </row>
    <row r="325" spans="1:6" ht="38.25" outlineLevel="2">
      <c r="A325" s="15" t="s">
        <v>1089</v>
      </c>
      <c r="B325" s="16" t="s">
        <v>1090</v>
      </c>
      <c r="C325" s="17">
        <v>262.89999999999998</v>
      </c>
      <c r="D325" s="17">
        <v>262.89999999999998</v>
      </c>
      <c r="E325" s="18">
        <f t="shared" si="8"/>
        <v>0</v>
      </c>
      <c r="F325" s="18">
        <f t="shared" si="9"/>
        <v>100</v>
      </c>
    </row>
    <row r="326" spans="1:6" ht="51" outlineLevel="2">
      <c r="A326" s="15" t="s">
        <v>1091</v>
      </c>
      <c r="B326" s="16" t="s">
        <v>1092</v>
      </c>
      <c r="C326" s="17">
        <v>64</v>
      </c>
      <c r="D326" s="17">
        <v>64</v>
      </c>
      <c r="E326" s="18">
        <f t="shared" si="8"/>
        <v>0</v>
      </c>
      <c r="F326" s="18">
        <f t="shared" si="9"/>
        <v>100</v>
      </c>
    </row>
    <row r="327" spans="1:6" ht="38.25" outlineLevel="1">
      <c r="A327" s="19" t="s">
        <v>1083</v>
      </c>
      <c r="B327" s="20" t="s">
        <v>1084</v>
      </c>
      <c r="C327" s="21">
        <f>SUM(C323:C326)</f>
        <v>483.5</v>
      </c>
      <c r="D327" s="21">
        <f>SUM(D323:D326)</f>
        <v>483.5</v>
      </c>
      <c r="E327" s="22">
        <f t="shared" si="8"/>
        <v>0</v>
      </c>
      <c r="F327" s="22">
        <f t="shared" si="9"/>
        <v>100</v>
      </c>
    </row>
    <row r="328" spans="1:6" ht="25.5" outlineLevel="2">
      <c r="A328" s="15" t="s">
        <v>1094</v>
      </c>
      <c r="B328" s="16" t="s">
        <v>129</v>
      </c>
      <c r="C328" s="17">
        <v>11800.15</v>
      </c>
      <c r="D328" s="17">
        <v>11798.4</v>
      </c>
      <c r="E328" s="18">
        <f t="shared" ref="E328:E374" si="10">D328-C328</f>
        <v>-1.75</v>
      </c>
      <c r="F328" s="18">
        <f t="shared" ref="F328:F374" si="11">D328/C328*100</f>
        <v>99.98516968004644</v>
      </c>
    </row>
    <row r="329" spans="1:6" ht="38.25" outlineLevel="1">
      <c r="A329" s="19" t="s">
        <v>1093</v>
      </c>
      <c r="B329" s="20" t="s">
        <v>227</v>
      </c>
      <c r="C329" s="21">
        <f>C328</f>
        <v>11800.15</v>
      </c>
      <c r="D329" s="21">
        <f>D328</f>
        <v>11798.4</v>
      </c>
      <c r="E329" s="22">
        <f t="shared" si="10"/>
        <v>-1.75</v>
      </c>
      <c r="F329" s="22">
        <f t="shared" si="11"/>
        <v>99.98516968004644</v>
      </c>
    </row>
    <row r="330" spans="1:6" ht="76.5">
      <c r="A330" s="19" t="s">
        <v>1047</v>
      </c>
      <c r="B330" s="20" t="s">
        <v>1048</v>
      </c>
      <c r="C330" s="21">
        <f>C329+C327+C322+C311</f>
        <v>79280.350000000006</v>
      </c>
      <c r="D330" s="21">
        <f>D329+D327+D322+D311</f>
        <v>50789.7</v>
      </c>
      <c r="E330" s="22">
        <f t="shared" si="10"/>
        <v>-28490.650000000009</v>
      </c>
      <c r="F330" s="22">
        <f t="shared" si="11"/>
        <v>64.063415461712765</v>
      </c>
    </row>
    <row r="331" spans="1:6" ht="76.5" outlineLevel="2">
      <c r="A331" s="15" t="s">
        <v>1101</v>
      </c>
      <c r="B331" s="16" t="s">
        <v>1102</v>
      </c>
      <c r="C331" s="17">
        <v>794.3</v>
      </c>
      <c r="D331" s="17">
        <v>794.3</v>
      </c>
      <c r="E331" s="18">
        <f t="shared" si="10"/>
        <v>0</v>
      </c>
      <c r="F331" s="18">
        <f t="shared" si="11"/>
        <v>100</v>
      </c>
    </row>
    <row r="332" spans="1:6" ht="25.5" outlineLevel="1">
      <c r="A332" s="19" t="s">
        <v>1097</v>
      </c>
      <c r="B332" s="20" t="s">
        <v>1098</v>
      </c>
      <c r="C332" s="21">
        <f>C331</f>
        <v>794.3</v>
      </c>
      <c r="D332" s="21">
        <f>D331</f>
        <v>794.3</v>
      </c>
      <c r="E332" s="22">
        <f t="shared" si="10"/>
        <v>0</v>
      </c>
      <c r="F332" s="22">
        <f t="shared" si="11"/>
        <v>100</v>
      </c>
    </row>
    <row r="333" spans="1:6" ht="25.5" outlineLevel="2">
      <c r="A333" s="15" t="s">
        <v>1113</v>
      </c>
      <c r="B333" s="16" t="s">
        <v>1114</v>
      </c>
      <c r="C333" s="17">
        <v>76.5</v>
      </c>
      <c r="D333" s="17">
        <v>76.5</v>
      </c>
      <c r="E333" s="18">
        <f t="shared" si="10"/>
        <v>0</v>
      </c>
      <c r="F333" s="18">
        <f t="shared" si="11"/>
        <v>100</v>
      </c>
    </row>
    <row r="334" spans="1:6" ht="25.5" outlineLevel="2">
      <c r="A334" s="15" t="s">
        <v>1115</v>
      </c>
      <c r="B334" s="16" t="s">
        <v>1116</v>
      </c>
      <c r="C334" s="17">
        <v>35.6</v>
      </c>
      <c r="D334" s="17">
        <v>35.6</v>
      </c>
      <c r="E334" s="18">
        <f t="shared" si="10"/>
        <v>0</v>
      </c>
      <c r="F334" s="18">
        <f t="shared" si="11"/>
        <v>100</v>
      </c>
    </row>
    <row r="335" spans="1:6" ht="63.75" outlineLevel="2">
      <c r="A335" s="15" t="s">
        <v>1117</v>
      </c>
      <c r="B335" s="16" t="s">
        <v>1118</v>
      </c>
      <c r="C335" s="17">
        <v>13899.2</v>
      </c>
      <c r="D335" s="17">
        <v>13294.4</v>
      </c>
      <c r="E335" s="18">
        <f t="shared" si="10"/>
        <v>-604.80000000000109</v>
      </c>
      <c r="F335" s="18">
        <f t="shared" si="11"/>
        <v>95.648670427074933</v>
      </c>
    </row>
    <row r="336" spans="1:6" ht="38.25" outlineLevel="1">
      <c r="A336" s="19" t="s">
        <v>1109</v>
      </c>
      <c r="B336" s="20" t="s">
        <v>1110</v>
      </c>
      <c r="C336" s="21">
        <f>SUM(C333:C335)</f>
        <v>14011.300000000001</v>
      </c>
      <c r="D336" s="21">
        <f>SUM(D333:D335)</f>
        <v>13406.5</v>
      </c>
      <c r="E336" s="26">
        <f t="shared" si="10"/>
        <v>-604.80000000000109</v>
      </c>
      <c r="F336" s="26">
        <f t="shared" si="11"/>
        <v>95.683484045020791</v>
      </c>
    </row>
    <row r="337" spans="1:6" ht="38.25">
      <c r="A337" s="19" t="s">
        <v>1095</v>
      </c>
      <c r="B337" s="20" t="s">
        <v>1096</v>
      </c>
      <c r="C337" s="21">
        <f>C336+C332</f>
        <v>14805.6</v>
      </c>
      <c r="D337" s="21">
        <f>D336+D332</f>
        <v>14200.8</v>
      </c>
      <c r="E337" s="26">
        <f t="shared" si="10"/>
        <v>-604.80000000000109</v>
      </c>
      <c r="F337" s="26">
        <f t="shared" si="11"/>
        <v>95.91505916680174</v>
      </c>
    </row>
    <row r="338" spans="1:6" ht="25.5">
      <c r="A338" s="27" t="s">
        <v>1267</v>
      </c>
      <c r="B338" s="28"/>
      <c r="C338" s="29">
        <f>C337+C330+C305+C297+C289+C230+C184+C160+C149+C115+C93+C61+C17</f>
        <v>1672850.3800000001</v>
      </c>
      <c r="D338" s="29">
        <f>D337+D330+D305+D297+D289+D230+D184+D160+D149+D115+D93+D61+D17</f>
        <v>1379388.04</v>
      </c>
      <c r="E338" s="30">
        <f t="shared" ref="E338" si="12">D338-C338</f>
        <v>-293462.34000000008</v>
      </c>
      <c r="F338" s="30">
        <f t="shared" ref="F338" si="13">D338/C338*100</f>
        <v>82.457346842937625</v>
      </c>
    </row>
    <row r="339" spans="1:6" ht="25.5" outlineLevel="2">
      <c r="A339" s="15" t="s">
        <v>1179</v>
      </c>
      <c r="B339" s="16" t="s">
        <v>1180</v>
      </c>
      <c r="C339" s="17">
        <v>1818.4</v>
      </c>
      <c r="D339" s="17">
        <v>1815.3</v>
      </c>
      <c r="E339" s="18">
        <f t="shared" si="10"/>
        <v>-3.1000000000001364</v>
      </c>
      <c r="F339" s="18">
        <f t="shared" si="11"/>
        <v>99.829520457545087</v>
      </c>
    </row>
    <row r="340" spans="1:6" ht="25.5" outlineLevel="2">
      <c r="A340" s="15" t="s">
        <v>1181</v>
      </c>
      <c r="B340" s="16" t="s">
        <v>1182</v>
      </c>
      <c r="C340" s="17">
        <v>1148.2</v>
      </c>
      <c r="D340" s="17">
        <v>1147.5999999999999</v>
      </c>
      <c r="E340" s="18">
        <f t="shared" si="10"/>
        <v>-0.60000000000013642</v>
      </c>
      <c r="F340" s="18">
        <f t="shared" si="11"/>
        <v>99.9477442954189</v>
      </c>
    </row>
    <row r="341" spans="1:6" outlineLevel="2">
      <c r="A341" s="15" t="s">
        <v>1183</v>
      </c>
      <c r="B341" s="16" t="s">
        <v>1184</v>
      </c>
      <c r="C341" s="17">
        <v>2331</v>
      </c>
      <c r="D341" s="17">
        <v>2326.8000000000002</v>
      </c>
      <c r="E341" s="18">
        <f t="shared" si="10"/>
        <v>-4.1999999999998181</v>
      </c>
      <c r="F341" s="18">
        <f t="shared" si="11"/>
        <v>99.819819819819827</v>
      </c>
    </row>
    <row r="342" spans="1:6" ht="25.5" outlineLevel="2">
      <c r="A342" s="15" t="s">
        <v>1185</v>
      </c>
      <c r="B342" s="16" t="s">
        <v>129</v>
      </c>
      <c r="C342" s="17">
        <v>46660.1</v>
      </c>
      <c r="D342" s="17">
        <v>46570</v>
      </c>
      <c r="E342" s="18">
        <f t="shared" si="10"/>
        <v>-90.099999999998545</v>
      </c>
      <c r="F342" s="18">
        <f t="shared" si="11"/>
        <v>99.806901399696955</v>
      </c>
    </row>
    <row r="343" spans="1:6" ht="38.25">
      <c r="A343" s="19" t="s">
        <v>1177</v>
      </c>
      <c r="B343" s="20" t="s">
        <v>1178</v>
      </c>
      <c r="C343" s="21">
        <f>SUM(C339:C342)</f>
        <v>51957.7</v>
      </c>
      <c r="D343" s="21">
        <f>SUM(D339:D342)</f>
        <v>51859.7</v>
      </c>
      <c r="E343" s="22">
        <f t="shared" si="10"/>
        <v>-98</v>
      </c>
      <c r="F343" s="22">
        <f t="shared" si="11"/>
        <v>99.811385030515211</v>
      </c>
    </row>
    <row r="344" spans="1:6" ht="25.5" outlineLevel="2">
      <c r="A344" s="15" t="s">
        <v>1188</v>
      </c>
      <c r="B344" s="16" t="s">
        <v>1189</v>
      </c>
      <c r="C344" s="17">
        <v>3143.5</v>
      </c>
      <c r="D344" s="17">
        <v>3110.3</v>
      </c>
      <c r="E344" s="18">
        <f t="shared" si="10"/>
        <v>-33.199999999999818</v>
      </c>
      <c r="F344" s="18">
        <f t="shared" si="11"/>
        <v>98.94385239382855</v>
      </c>
    </row>
    <row r="345" spans="1:6" ht="25.5" outlineLevel="2">
      <c r="A345" s="15" t="s">
        <v>1190</v>
      </c>
      <c r="B345" s="16" t="s">
        <v>157</v>
      </c>
      <c r="C345" s="17">
        <v>288.10000000000002</v>
      </c>
      <c r="D345" s="17">
        <v>257.3</v>
      </c>
      <c r="E345" s="18">
        <f t="shared" si="10"/>
        <v>-30.800000000000011</v>
      </c>
      <c r="F345" s="18">
        <f t="shared" si="11"/>
        <v>89.309267615411315</v>
      </c>
    </row>
    <row r="346" spans="1:6" ht="25.5" outlineLevel="2">
      <c r="A346" s="15" t="s">
        <v>1191</v>
      </c>
      <c r="B346" s="16" t="s">
        <v>1192</v>
      </c>
      <c r="C346" s="17">
        <v>8</v>
      </c>
      <c r="D346" s="17">
        <v>8</v>
      </c>
      <c r="E346" s="18">
        <f t="shared" si="10"/>
        <v>0</v>
      </c>
      <c r="F346" s="18">
        <f t="shared" si="11"/>
        <v>100</v>
      </c>
    </row>
    <row r="347" spans="1:6" ht="51" outlineLevel="2">
      <c r="A347" s="15" t="s">
        <v>1193</v>
      </c>
      <c r="B347" s="16" t="s">
        <v>1194</v>
      </c>
      <c r="C347" s="17">
        <v>3473.5</v>
      </c>
      <c r="D347" s="17">
        <v>3473.5</v>
      </c>
      <c r="E347" s="18">
        <f t="shared" si="10"/>
        <v>0</v>
      </c>
      <c r="F347" s="18">
        <f t="shared" si="11"/>
        <v>100</v>
      </c>
    </row>
    <row r="348" spans="1:6" ht="25.5" outlineLevel="2">
      <c r="A348" s="15" t="s">
        <v>1195</v>
      </c>
      <c r="B348" s="16" t="s">
        <v>1196</v>
      </c>
      <c r="C348" s="17">
        <v>174.6</v>
      </c>
      <c r="D348" s="17">
        <v>174.6</v>
      </c>
      <c r="E348" s="18">
        <f t="shared" si="10"/>
        <v>0</v>
      </c>
      <c r="F348" s="18">
        <f t="shared" si="11"/>
        <v>100</v>
      </c>
    </row>
    <row r="349" spans="1:6" ht="25.5" outlineLevel="2">
      <c r="A349" s="15" t="s">
        <v>1197</v>
      </c>
      <c r="B349" s="16" t="s">
        <v>1198</v>
      </c>
      <c r="C349" s="17">
        <v>845.4</v>
      </c>
      <c r="D349" s="17">
        <v>845.4</v>
      </c>
      <c r="E349" s="18">
        <f t="shared" si="10"/>
        <v>0</v>
      </c>
      <c r="F349" s="18">
        <f t="shared" si="11"/>
        <v>100</v>
      </c>
    </row>
    <row r="350" spans="1:6" ht="25.5" outlineLevel="2">
      <c r="A350" s="15" t="s">
        <v>1199</v>
      </c>
      <c r="B350" s="16" t="s">
        <v>1200</v>
      </c>
      <c r="C350" s="17">
        <v>10</v>
      </c>
      <c r="D350" s="17">
        <v>10</v>
      </c>
      <c r="E350" s="18">
        <f t="shared" si="10"/>
        <v>0</v>
      </c>
      <c r="F350" s="18">
        <f t="shared" si="11"/>
        <v>100</v>
      </c>
    </row>
    <row r="351" spans="1:6" ht="63.75" outlineLevel="2">
      <c r="A351" s="15" t="s">
        <v>1201</v>
      </c>
      <c r="B351" s="16" t="s">
        <v>1202</v>
      </c>
      <c r="C351" s="17">
        <v>7208.1</v>
      </c>
      <c r="D351" s="17">
        <v>7208.1</v>
      </c>
      <c r="E351" s="18">
        <f t="shared" si="10"/>
        <v>0</v>
      </c>
      <c r="F351" s="18">
        <f t="shared" si="11"/>
        <v>100</v>
      </c>
    </row>
    <row r="352" spans="1:6" ht="63.75" outlineLevel="2">
      <c r="A352" s="15" t="s">
        <v>1203</v>
      </c>
      <c r="B352" s="16" t="s">
        <v>1204</v>
      </c>
      <c r="C352" s="17">
        <v>314.89999999999998</v>
      </c>
      <c r="D352" s="17">
        <v>314.89999999999998</v>
      </c>
      <c r="E352" s="18">
        <f t="shared" si="10"/>
        <v>0</v>
      </c>
      <c r="F352" s="18">
        <f t="shared" si="11"/>
        <v>100</v>
      </c>
    </row>
    <row r="353" spans="1:6" ht="76.5">
      <c r="A353" s="19" t="s">
        <v>1186</v>
      </c>
      <c r="B353" s="20" t="s">
        <v>1187</v>
      </c>
      <c r="C353" s="21">
        <f>SUM(C344:C352)</f>
        <v>15466.1</v>
      </c>
      <c r="D353" s="21">
        <f>SUM(D344:D352)</f>
        <v>15402.1</v>
      </c>
      <c r="E353" s="26">
        <f t="shared" si="10"/>
        <v>-64</v>
      </c>
      <c r="F353" s="26">
        <f t="shared" si="11"/>
        <v>99.586191735473065</v>
      </c>
    </row>
    <row r="354" spans="1:6" ht="89.25" outlineLevel="2">
      <c r="A354" s="15" t="s">
        <v>1209</v>
      </c>
      <c r="B354" s="16" t="s">
        <v>1210</v>
      </c>
      <c r="C354" s="17">
        <v>300</v>
      </c>
      <c r="D354" s="17">
        <v>300</v>
      </c>
      <c r="E354" s="18">
        <f t="shared" si="10"/>
        <v>0</v>
      </c>
      <c r="F354" s="18">
        <f t="shared" si="11"/>
        <v>100</v>
      </c>
    </row>
    <row r="355" spans="1:6" ht="63.75" outlineLevel="2">
      <c r="A355" s="15" t="s">
        <v>1213</v>
      </c>
      <c r="B355" s="16" t="s">
        <v>1214</v>
      </c>
      <c r="C355" s="17">
        <v>494.7</v>
      </c>
      <c r="D355" s="17">
        <v>494.7</v>
      </c>
      <c r="E355" s="18">
        <f t="shared" si="10"/>
        <v>0</v>
      </c>
      <c r="F355" s="18">
        <f t="shared" si="11"/>
        <v>100</v>
      </c>
    </row>
    <row r="356" spans="1:6" ht="51" outlineLevel="2">
      <c r="A356" s="15" t="s">
        <v>1217</v>
      </c>
      <c r="B356" s="16" t="s">
        <v>1218</v>
      </c>
      <c r="C356" s="17">
        <v>58.3</v>
      </c>
      <c r="D356" s="17">
        <v>39.799999999999997</v>
      </c>
      <c r="E356" s="18">
        <f t="shared" si="10"/>
        <v>-18.5</v>
      </c>
      <c r="F356" s="18">
        <f t="shared" si="11"/>
        <v>68.267581475128651</v>
      </c>
    </row>
    <row r="357" spans="1:6" ht="38.25" outlineLevel="2">
      <c r="A357" s="15" t="s">
        <v>1221</v>
      </c>
      <c r="B357" s="16" t="s">
        <v>1222</v>
      </c>
      <c r="C357" s="17">
        <v>1773.9</v>
      </c>
      <c r="D357" s="17">
        <v>1773.9</v>
      </c>
      <c r="E357" s="18">
        <f t="shared" si="10"/>
        <v>0</v>
      </c>
      <c r="F357" s="18">
        <f t="shared" si="11"/>
        <v>100</v>
      </c>
    </row>
    <row r="358" spans="1:6" ht="102" outlineLevel="2">
      <c r="A358" s="15" t="s">
        <v>1225</v>
      </c>
      <c r="B358" s="16" t="s">
        <v>1226</v>
      </c>
      <c r="C358" s="17">
        <v>208.1</v>
      </c>
      <c r="D358" s="17">
        <v>208.1</v>
      </c>
      <c r="E358" s="18">
        <f t="shared" si="10"/>
        <v>0</v>
      </c>
      <c r="F358" s="18">
        <f t="shared" si="11"/>
        <v>100</v>
      </c>
    </row>
    <row r="359" spans="1:6" ht="89.25" outlineLevel="2">
      <c r="A359" s="15" t="s">
        <v>1229</v>
      </c>
      <c r="B359" s="16" t="s">
        <v>1230</v>
      </c>
      <c r="C359" s="17">
        <v>1.3</v>
      </c>
      <c r="D359" s="17">
        <v>1.3</v>
      </c>
      <c r="E359" s="18">
        <f t="shared" si="10"/>
        <v>0</v>
      </c>
      <c r="F359" s="18">
        <f t="shared" si="11"/>
        <v>100</v>
      </c>
    </row>
    <row r="360" spans="1:6" ht="51" outlineLevel="2">
      <c r="A360" s="15" t="s">
        <v>1233</v>
      </c>
      <c r="B360" s="16" t="s">
        <v>1234</v>
      </c>
      <c r="C360" s="17">
        <v>552.4</v>
      </c>
      <c r="D360" s="17">
        <v>552.20000000000005</v>
      </c>
      <c r="E360" s="18">
        <f t="shared" si="10"/>
        <v>-0.19999999999993179</v>
      </c>
      <c r="F360" s="18">
        <f t="shared" si="11"/>
        <v>99.963794351918907</v>
      </c>
    </row>
    <row r="361" spans="1:6" ht="76.5" outlineLevel="2">
      <c r="A361" s="15" t="s">
        <v>1237</v>
      </c>
      <c r="B361" s="16" t="s">
        <v>1238</v>
      </c>
      <c r="C361" s="17">
        <v>16.2</v>
      </c>
      <c r="D361" s="17">
        <v>14.6</v>
      </c>
      <c r="E361" s="18">
        <f t="shared" si="10"/>
        <v>-1.5999999999999996</v>
      </c>
      <c r="F361" s="18">
        <f t="shared" si="11"/>
        <v>90.123456790123456</v>
      </c>
    </row>
    <row r="362" spans="1:6" ht="51" outlineLevel="2">
      <c r="A362" s="15" t="s">
        <v>1241</v>
      </c>
      <c r="B362" s="16" t="s">
        <v>1242</v>
      </c>
      <c r="C362" s="17">
        <v>781.2</v>
      </c>
      <c r="D362" s="17">
        <v>781.2</v>
      </c>
      <c r="E362" s="18">
        <f t="shared" si="10"/>
        <v>0</v>
      </c>
      <c r="F362" s="18">
        <f t="shared" si="11"/>
        <v>100</v>
      </c>
    </row>
    <row r="363" spans="1:6" ht="38.25" outlineLevel="2">
      <c r="A363" s="15" t="s">
        <v>1245</v>
      </c>
      <c r="B363" s="16" t="s">
        <v>1246</v>
      </c>
      <c r="C363" s="17">
        <v>544.29999999999995</v>
      </c>
      <c r="D363" s="17">
        <v>544.29999999999995</v>
      </c>
      <c r="E363" s="18">
        <f t="shared" si="10"/>
        <v>0</v>
      </c>
      <c r="F363" s="18">
        <f t="shared" si="11"/>
        <v>100</v>
      </c>
    </row>
    <row r="364" spans="1:6" ht="229.5" outlineLevel="2">
      <c r="A364" s="15" t="s">
        <v>1249</v>
      </c>
      <c r="B364" s="25" t="s">
        <v>1250</v>
      </c>
      <c r="C364" s="17">
        <v>144.1</v>
      </c>
      <c r="D364" s="17">
        <v>144.1</v>
      </c>
      <c r="E364" s="18">
        <f t="shared" si="10"/>
        <v>0</v>
      </c>
      <c r="F364" s="18">
        <f t="shared" si="11"/>
        <v>100</v>
      </c>
    </row>
    <row r="365" spans="1:6" ht="25.5" outlineLevel="2">
      <c r="A365" s="15" t="s">
        <v>1252</v>
      </c>
      <c r="B365" s="16" t="s">
        <v>1253</v>
      </c>
      <c r="C365" s="17">
        <v>2222.9</v>
      </c>
      <c r="D365" s="17">
        <v>2161.6</v>
      </c>
      <c r="E365" s="18">
        <f t="shared" si="10"/>
        <v>-61.300000000000182</v>
      </c>
      <c r="F365" s="18">
        <f t="shared" si="11"/>
        <v>97.242341085968775</v>
      </c>
    </row>
    <row r="366" spans="1:6" ht="89.25" outlineLevel="2">
      <c r="A366" s="15" t="s">
        <v>1256</v>
      </c>
      <c r="B366" s="16" t="s">
        <v>116</v>
      </c>
      <c r="C366" s="17">
        <v>1402.3</v>
      </c>
      <c r="D366" s="17">
        <v>0</v>
      </c>
      <c r="E366" s="18">
        <f t="shared" si="10"/>
        <v>-1402.3</v>
      </c>
      <c r="F366" s="18">
        <f t="shared" si="11"/>
        <v>0</v>
      </c>
    </row>
    <row r="367" spans="1:6" ht="38.25" outlineLevel="2">
      <c r="A367" s="15" t="s">
        <v>1257</v>
      </c>
      <c r="B367" s="16" t="s">
        <v>120</v>
      </c>
      <c r="C367" s="17">
        <v>5742.8</v>
      </c>
      <c r="D367" s="17">
        <v>0</v>
      </c>
      <c r="E367" s="18">
        <f t="shared" si="10"/>
        <v>-5742.8</v>
      </c>
      <c r="F367" s="18">
        <f t="shared" si="11"/>
        <v>0</v>
      </c>
    </row>
    <row r="368" spans="1:6" ht="63.75" outlineLevel="2">
      <c r="A368" s="15" t="s">
        <v>1258</v>
      </c>
      <c r="B368" s="16" t="s">
        <v>1204</v>
      </c>
      <c r="C368" s="17">
        <v>317.10000000000002</v>
      </c>
      <c r="D368" s="17">
        <v>314.8</v>
      </c>
      <c r="E368" s="18">
        <f t="shared" si="10"/>
        <v>-2.3000000000000114</v>
      </c>
      <c r="F368" s="18">
        <f t="shared" si="11"/>
        <v>99.274676758120464</v>
      </c>
    </row>
    <row r="369" spans="1:6" ht="63.75">
      <c r="A369" s="19" t="s">
        <v>1207</v>
      </c>
      <c r="B369" s="20" t="s">
        <v>1208</v>
      </c>
      <c r="C369" s="21">
        <f>SUM(C354:C368)</f>
        <v>14559.6</v>
      </c>
      <c r="D369" s="21">
        <f>SUM(D354:D368)</f>
        <v>7330.6000000000013</v>
      </c>
      <c r="E369" s="22">
        <f t="shared" si="10"/>
        <v>-7228.9999999999991</v>
      </c>
      <c r="F369" s="22">
        <f t="shared" si="11"/>
        <v>50.348910684359474</v>
      </c>
    </row>
    <row r="370" spans="1:6" outlineLevel="2">
      <c r="A370" s="15" t="s">
        <v>1263</v>
      </c>
      <c r="B370" s="16" t="s">
        <v>135</v>
      </c>
      <c r="C370" s="17">
        <v>22757.5</v>
      </c>
      <c r="D370" s="17">
        <v>22720.9</v>
      </c>
      <c r="E370" s="18">
        <f t="shared" si="10"/>
        <v>-36.599999999998545</v>
      </c>
      <c r="F370" s="18">
        <f t="shared" si="11"/>
        <v>99.839173898714719</v>
      </c>
    </row>
    <row r="371" spans="1:6" ht="38.25">
      <c r="A371" s="19" t="s">
        <v>1261</v>
      </c>
      <c r="B371" s="20" t="s">
        <v>1262</v>
      </c>
      <c r="C371" s="21">
        <f>C370</f>
        <v>22757.5</v>
      </c>
      <c r="D371" s="21">
        <f>D370</f>
        <v>22720.9</v>
      </c>
      <c r="E371" s="22">
        <f t="shared" si="10"/>
        <v>-36.599999999998545</v>
      </c>
      <c r="F371" s="22">
        <f t="shared" si="11"/>
        <v>99.839173898714719</v>
      </c>
    </row>
    <row r="372" spans="1:6">
      <c r="A372" s="393" t="s">
        <v>1268</v>
      </c>
      <c r="B372" s="394"/>
      <c r="C372" s="29">
        <f>C371+C369+C353+C343</f>
        <v>104740.9</v>
      </c>
      <c r="D372" s="29">
        <f>D371+D369+D353+D343</f>
        <v>97313.3</v>
      </c>
      <c r="E372" s="30"/>
      <c r="F372" s="30"/>
    </row>
    <row r="373" spans="1:6">
      <c r="A373" s="34" t="s">
        <v>12</v>
      </c>
      <c r="B373" s="35"/>
      <c r="C373" s="36">
        <f>C372+C338</f>
        <v>1777591.28</v>
      </c>
      <c r="D373" s="36">
        <f>D372+D338</f>
        <v>1476701.34</v>
      </c>
      <c r="E373" s="18">
        <f t="shared" si="10"/>
        <v>-300889.93999999994</v>
      </c>
      <c r="F373" s="18">
        <f t="shared" si="11"/>
        <v>83.073165165391686</v>
      </c>
    </row>
    <row r="374" spans="1:6" ht="12.75" customHeight="1">
      <c r="A374" s="37"/>
      <c r="B374" s="38" t="s">
        <v>1269</v>
      </c>
      <c r="C374" s="39">
        <v>1777591.3</v>
      </c>
      <c r="D374" s="39">
        <v>1476701.3</v>
      </c>
      <c r="E374" s="40">
        <f t="shared" si="10"/>
        <v>-300890</v>
      </c>
      <c r="F374" s="40">
        <f t="shared" si="11"/>
        <v>83.073161980484485</v>
      </c>
    </row>
  </sheetData>
  <mergeCells count="3">
    <mergeCell ref="A3:G3"/>
    <mergeCell ref="A4:G4"/>
    <mergeCell ref="A372:B37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outlinePr summaryBelow="0"/>
  </sheetPr>
  <dimension ref="A1:K146"/>
  <sheetViews>
    <sheetView showGridLines="0" zoomScale="85" zoomScaleNormal="85" workbookViewId="0">
      <selection activeCell="F10" sqref="F10"/>
    </sheetView>
  </sheetViews>
  <sheetFormatPr defaultRowHeight="12.75" customHeight="1" outlineLevelRow="4"/>
  <cols>
    <col min="1" max="1" width="13.5703125" customWidth="1"/>
    <col min="2" max="2" width="30.42578125" customWidth="1"/>
    <col min="3" max="3" width="10.28515625" customWidth="1"/>
    <col min="4" max="4" width="12.28515625" hidden="1" customWidth="1"/>
    <col min="5" max="5" width="10.28515625" hidden="1" customWidth="1"/>
    <col min="6" max="6" width="37.5703125" customWidth="1"/>
    <col min="7" max="7" width="14" customWidth="1"/>
    <col min="8" max="8" width="13.5703125" customWidth="1"/>
    <col min="9" max="9" width="12" customWidth="1"/>
    <col min="10" max="10" width="12.5703125" customWidth="1"/>
    <col min="11" max="11" width="59.7109375" customWidth="1"/>
  </cols>
  <sheetData>
    <row r="1" spans="1:11" ht="15.75">
      <c r="A1" s="41"/>
      <c r="B1" s="42"/>
      <c r="C1" s="42"/>
      <c r="D1" s="42"/>
      <c r="E1" s="43"/>
      <c r="F1" s="1"/>
      <c r="G1" s="1"/>
      <c r="H1" s="1"/>
      <c r="I1" s="43"/>
      <c r="J1" s="1"/>
      <c r="K1" s="43" t="s">
        <v>1297</v>
      </c>
    </row>
    <row r="2" spans="1:11" ht="38.25" customHeight="1">
      <c r="A2" s="463" t="s">
        <v>1296</v>
      </c>
      <c r="B2" s="464"/>
      <c r="C2" s="464"/>
      <c r="D2" s="464"/>
      <c r="E2" s="465"/>
      <c r="F2" s="465"/>
      <c r="G2" s="465"/>
      <c r="H2" s="465"/>
      <c r="I2" s="465"/>
      <c r="J2" s="466"/>
      <c r="K2" s="466"/>
    </row>
    <row r="3" spans="1:11">
      <c r="A3" s="462"/>
      <c r="B3" s="392"/>
      <c r="C3" s="392"/>
      <c r="D3" s="392"/>
      <c r="E3" s="392"/>
      <c r="F3" s="392"/>
      <c r="G3" s="392"/>
    </row>
    <row r="4" spans="1:11">
      <c r="A4" s="6" t="s">
        <v>3</v>
      </c>
      <c r="B4" s="6"/>
      <c r="C4" s="6"/>
      <c r="D4" s="6"/>
      <c r="E4" s="6"/>
      <c r="F4" s="6"/>
      <c r="G4" s="6"/>
      <c r="H4" s="6"/>
      <c r="I4" s="1"/>
      <c r="J4" s="1"/>
    </row>
    <row r="5" spans="1:11" ht="69.75" customHeight="1">
      <c r="A5" s="123" t="s">
        <v>4</v>
      </c>
      <c r="B5" s="123" t="s">
        <v>5</v>
      </c>
      <c r="C5" s="123" t="s">
        <v>6</v>
      </c>
      <c r="D5" s="124" t="s">
        <v>7</v>
      </c>
      <c r="E5" s="124" t="s">
        <v>8</v>
      </c>
      <c r="F5" s="111" t="s">
        <v>1270</v>
      </c>
      <c r="G5" s="125" t="s">
        <v>1271</v>
      </c>
      <c r="H5" s="125" t="s">
        <v>1272</v>
      </c>
      <c r="I5" s="125" t="s">
        <v>1360</v>
      </c>
      <c r="J5" s="125" t="s">
        <v>1359</v>
      </c>
      <c r="K5" s="125" t="s">
        <v>1275</v>
      </c>
    </row>
    <row r="6" spans="1:11" ht="35.25" customHeight="1">
      <c r="A6" s="45" t="s">
        <v>1276</v>
      </c>
      <c r="B6" s="45" t="s">
        <v>1277</v>
      </c>
      <c r="C6" s="351" t="s">
        <v>1278</v>
      </c>
      <c r="D6" s="351"/>
      <c r="E6" s="351"/>
      <c r="F6" s="45" t="s">
        <v>1279</v>
      </c>
      <c r="G6" s="46" t="s">
        <v>1280</v>
      </c>
      <c r="H6" s="46" t="s">
        <v>1281</v>
      </c>
      <c r="I6" s="46" t="s">
        <v>1284</v>
      </c>
      <c r="J6" s="45" t="s">
        <v>1283</v>
      </c>
      <c r="K6" s="46" t="s">
        <v>1282</v>
      </c>
    </row>
    <row r="7" spans="1:11" ht="71.25" outlineLevel="1">
      <c r="A7" s="126" t="s">
        <v>770</v>
      </c>
      <c r="B7" s="127" t="s">
        <v>771</v>
      </c>
      <c r="C7" s="126"/>
      <c r="D7" s="128"/>
      <c r="E7" s="126"/>
      <c r="F7" s="128"/>
      <c r="G7" s="129">
        <f>G8+G32+G128+G141</f>
        <v>157730.57</v>
      </c>
      <c r="H7" s="129">
        <f>H8+H32+H128+H141</f>
        <v>121973.84000000001</v>
      </c>
      <c r="I7" s="130">
        <f>H7/G7*100</f>
        <v>77.330500992927369</v>
      </c>
      <c r="J7" s="131">
        <f>H7-G7</f>
        <v>-35756.729999999996</v>
      </c>
      <c r="K7" s="57"/>
    </row>
    <row r="8" spans="1:11" ht="42.75" outlineLevel="2">
      <c r="A8" s="126" t="s">
        <v>772</v>
      </c>
      <c r="B8" s="127" t="s">
        <v>773</v>
      </c>
      <c r="C8" s="126"/>
      <c r="D8" s="128"/>
      <c r="E8" s="126"/>
      <c r="F8" s="128"/>
      <c r="G8" s="129">
        <f>G9+G27</f>
        <v>42683.119999999995</v>
      </c>
      <c r="H8" s="129">
        <f>H9+H27</f>
        <v>37055.58</v>
      </c>
      <c r="I8" s="130">
        <f t="shared" ref="I8:I71" si="0">H8/G8*100</f>
        <v>86.815537383396546</v>
      </c>
      <c r="J8" s="131">
        <f t="shared" ref="J8:J71" si="1">H8-G8</f>
        <v>-5627.5399999999936</v>
      </c>
      <c r="K8" s="57"/>
    </row>
    <row r="9" spans="1:11" ht="42.75" outlineLevel="3">
      <c r="A9" s="126" t="s">
        <v>774</v>
      </c>
      <c r="B9" s="127" t="s">
        <v>775</v>
      </c>
      <c r="C9" s="126"/>
      <c r="D9" s="128"/>
      <c r="E9" s="126"/>
      <c r="F9" s="128"/>
      <c r="G9" s="129">
        <f>SUM(G10:G26)</f>
        <v>19443.68</v>
      </c>
      <c r="H9" s="129">
        <f>SUM(H10:H26)</f>
        <v>18736.080000000002</v>
      </c>
      <c r="I9" s="130">
        <f t="shared" si="0"/>
        <v>96.360771212033953</v>
      </c>
      <c r="J9" s="131">
        <f t="shared" si="1"/>
        <v>-707.59999999999854</v>
      </c>
      <c r="K9" s="57"/>
    </row>
    <row r="10" spans="1:11" ht="30" outlineLevel="4">
      <c r="A10" s="132" t="s">
        <v>776</v>
      </c>
      <c r="B10" s="133" t="s">
        <v>777</v>
      </c>
      <c r="C10" s="132" t="s">
        <v>20</v>
      </c>
      <c r="D10" s="134" t="s">
        <v>13</v>
      </c>
      <c r="E10" s="132" t="s">
        <v>21</v>
      </c>
      <c r="F10" s="134" t="s">
        <v>22</v>
      </c>
      <c r="G10" s="135">
        <v>409.4</v>
      </c>
      <c r="H10" s="135">
        <v>353.6</v>
      </c>
      <c r="I10" s="130">
        <f t="shared" si="0"/>
        <v>86.370297997068889</v>
      </c>
      <c r="J10" s="131">
        <f t="shared" si="1"/>
        <v>-55.799999999999955</v>
      </c>
      <c r="K10" s="57" t="s">
        <v>1361</v>
      </c>
    </row>
    <row r="11" spans="1:11" ht="60" outlineLevel="4">
      <c r="A11" s="132" t="s">
        <v>778</v>
      </c>
      <c r="B11" s="133" t="s">
        <v>779</v>
      </c>
      <c r="C11" s="132" t="s">
        <v>20</v>
      </c>
      <c r="D11" s="134" t="s">
        <v>13</v>
      </c>
      <c r="E11" s="132" t="s">
        <v>21</v>
      </c>
      <c r="F11" s="134" t="s">
        <v>22</v>
      </c>
      <c r="G11" s="135">
        <v>6148.59</v>
      </c>
      <c r="H11" s="135">
        <v>6148.59</v>
      </c>
      <c r="I11" s="57">
        <f t="shared" si="0"/>
        <v>100</v>
      </c>
      <c r="J11" s="131">
        <f t="shared" si="1"/>
        <v>0</v>
      </c>
      <c r="K11" s="57"/>
    </row>
    <row r="12" spans="1:11" ht="30" outlineLevel="4">
      <c r="A12" s="132" t="s">
        <v>780</v>
      </c>
      <c r="B12" s="133" t="s">
        <v>781</v>
      </c>
      <c r="C12" s="132" t="s">
        <v>20</v>
      </c>
      <c r="D12" s="134" t="s">
        <v>13</v>
      </c>
      <c r="E12" s="132" t="s">
        <v>21</v>
      </c>
      <c r="F12" s="134" t="s">
        <v>22</v>
      </c>
      <c r="G12" s="135">
        <v>1957.6</v>
      </c>
      <c r="H12" s="135">
        <v>1912.7</v>
      </c>
      <c r="I12" s="130">
        <f t="shared" si="0"/>
        <v>97.706375153248885</v>
      </c>
      <c r="J12" s="131">
        <f t="shared" si="1"/>
        <v>-44.899999999999864</v>
      </c>
      <c r="K12" s="57" t="s">
        <v>1362</v>
      </c>
    </row>
    <row r="13" spans="1:11" ht="75" outlineLevel="4">
      <c r="A13" s="132" t="s">
        <v>782</v>
      </c>
      <c r="B13" s="133" t="s">
        <v>783</v>
      </c>
      <c r="C13" s="132" t="s">
        <v>20</v>
      </c>
      <c r="D13" s="134" t="s">
        <v>13</v>
      </c>
      <c r="E13" s="132" t="s">
        <v>21</v>
      </c>
      <c r="F13" s="134" t="s">
        <v>22</v>
      </c>
      <c r="G13" s="135">
        <v>135</v>
      </c>
      <c r="H13" s="135">
        <v>135</v>
      </c>
      <c r="I13" s="57">
        <f t="shared" si="0"/>
        <v>100</v>
      </c>
      <c r="J13" s="131">
        <f t="shared" si="1"/>
        <v>0</v>
      </c>
      <c r="K13" s="57"/>
    </row>
    <row r="14" spans="1:11" ht="75" outlineLevel="4">
      <c r="A14" s="132" t="s">
        <v>784</v>
      </c>
      <c r="B14" s="133" t="s">
        <v>785</v>
      </c>
      <c r="C14" s="132" t="s">
        <v>20</v>
      </c>
      <c r="D14" s="134" t="s">
        <v>13</v>
      </c>
      <c r="E14" s="132" t="s">
        <v>21</v>
      </c>
      <c r="F14" s="134" t="s">
        <v>22</v>
      </c>
      <c r="G14" s="135">
        <v>1309</v>
      </c>
      <c r="H14" s="135">
        <v>768.6</v>
      </c>
      <c r="I14" s="130">
        <f t="shared" si="0"/>
        <v>58.716577540106954</v>
      </c>
      <c r="J14" s="131">
        <f t="shared" si="1"/>
        <v>-540.4</v>
      </c>
      <c r="K14" s="350" t="s">
        <v>1797</v>
      </c>
    </row>
    <row r="15" spans="1:11" ht="30" outlineLevel="4">
      <c r="A15" s="132" t="s">
        <v>786</v>
      </c>
      <c r="B15" s="133" t="s">
        <v>787</v>
      </c>
      <c r="C15" s="132" t="s">
        <v>20</v>
      </c>
      <c r="D15" s="134" t="s">
        <v>13</v>
      </c>
      <c r="E15" s="132" t="s">
        <v>21</v>
      </c>
      <c r="F15" s="134" t="s">
        <v>22</v>
      </c>
      <c r="G15" s="135">
        <v>140.1</v>
      </c>
      <c r="H15" s="135">
        <v>140.1</v>
      </c>
      <c r="I15" s="57">
        <f t="shared" si="0"/>
        <v>100</v>
      </c>
      <c r="J15" s="131">
        <f t="shared" si="1"/>
        <v>0</v>
      </c>
      <c r="K15" s="57"/>
    </row>
    <row r="16" spans="1:11" ht="75" outlineLevel="4">
      <c r="A16" s="132" t="s">
        <v>788</v>
      </c>
      <c r="B16" s="133" t="s">
        <v>789</v>
      </c>
      <c r="C16" s="132" t="s">
        <v>20</v>
      </c>
      <c r="D16" s="134" t="s">
        <v>13</v>
      </c>
      <c r="E16" s="132" t="s">
        <v>21</v>
      </c>
      <c r="F16" s="134" t="s">
        <v>22</v>
      </c>
      <c r="G16" s="135">
        <v>195.1</v>
      </c>
      <c r="H16" s="135">
        <v>195.1</v>
      </c>
      <c r="I16" s="57">
        <f t="shared" si="0"/>
        <v>100</v>
      </c>
      <c r="J16" s="131">
        <f t="shared" si="1"/>
        <v>0</v>
      </c>
      <c r="K16" s="57"/>
    </row>
    <row r="17" spans="1:11" ht="30" outlineLevel="4">
      <c r="A17" s="132" t="s">
        <v>790</v>
      </c>
      <c r="B17" s="133" t="s">
        <v>791</v>
      </c>
      <c r="C17" s="132" t="s">
        <v>20</v>
      </c>
      <c r="D17" s="134" t="s">
        <v>13</v>
      </c>
      <c r="E17" s="132" t="s">
        <v>21</v>
      </c>
      <c r="F17" s="134" t="s">
        <v>22</v>
      </c>
      <c r="G17" s="135">
        <v>41.42</v>
      </c>
      <c r="H17" s="135">
        <v>41.42</v>
      </c>
      <c r="I17" s="57">
        <f t="shared" si="0"/>
        <v>100</v>
      </c>
      <c r="J17" s="131">
        <f t="shared" si="1"/>
        <v>0</v>
      </c>
      <c r="K17" s="57"/>
    </row>
    <row r="18" spans="1:11" ht="30" outlineLevel="4">
      <c r="A18" s="132" t="s">
        <v>792</v>
      </c>
      <c r="B18" s="133" t="s">
        <v>793</v>
      </c>
      <c r="C18" s="132" t="s">
        <v>20</v>
      </c>
      <c r="D18" s="134" t="s">
        <v>13</v>
      </c>
      <c r="E18" s="132" t="s">
        <v>21</v>
      </c>
      <c r="F18" s="134" t="s">
        <v>22</v>
      </c>
      <c r="G18" s="135">
        <v>82</v>
      </c>
      <c r="H18" s="135">
        <v>65.900000000000006</v>
      </c>
      <c r="I18" s="130">
        <f t="shared" si="0"/>
        <v>80.365853658536594</v>
      </c>
      <c r="J18" s="131">
        <f t="shared" si="1"/>
        <v>-16.099999999999994</v>
      </c>
      <c r="K18" s="57" t="s">
        <v>1361</v>
      </c>
    </row>
    <row r="19" spans="1:11" ht="63.75" customHeight="1" outlineLevel="4">
      <c r="A19" s="487" t="s">
        <v>794</v>
      </c>
      <c r="B19" s="499" t="s">
        <v>116</v>
      </c>
      <c r="C19" s="132" t="s">
        <v>1363</v>
      </c>
      <c r="D19" s="134"/>
      <c r="E19" s="132" t="s">
        <v>795</v>
      </c>
      <c r="F19" s="489" t="s">
        <v>1364</v>
      </c>
      <c r="G19" s="135">
        <v>906.25</v>
      </c>
      <c r="H19" s="135">
        <v>906.25</v>
      </c>
      <c r="I19" s="57">
        <f t="shared" si="0"/>
        <v>100</v>
      </c>
      <c r="J19" s="131">
        <f t="shared" si="1"/>
        <v>0</v>
      </c>
      <c r="K19" s="57"/>
    </row>
    <row r="20" spans="1:11" ht="57" customHeight="1" outlineLevel="4">
      <c r="A20" s="488"/>
      <c r="B20" s="500"/>
      <c r="C20" s="132" t="s">
        <v>1365</v>
      </c>
      <c r="D20" s="134"/>
      <c r="E20" s="132" t="s">
        <v>799</v>
      </c>
      <c r="F20" s="490"/>
      <c r="G20" s="135">
        <v>302.08</v>
      </c>
      <c r="H20" s="135">
        <v>302.08</v>
      </c>
      <c r="I20" s="57">
        <f t="shared" si="0"/>
        <v>100</v>
      </c>
      <c r="J20" s="131">
        <f t="shared" si="1"/>
        <v>0</v>
      </c>
      <c r="K20" s="57"/>
    </row>
    <row r="21" spans="1:11" ht="63" customHeight="1" outlineLevel="4">
      <c r="A21" s="487" t="s">
        <v>794</v>
      </c>
      <c r="B21" s="499" t="s">
        <v>116</v>
      </c>
      <c r="C21" s="132" t="s">
        <v>1363</v>
      </c>
      <c r="D21" s="134"/>
      <c r="E21" s="132" t="s">
        <v>796</v>
      </c>
      <c r="F21" s="489" t="s">
        <v>1366</v>
      </c>
      <c r="G21" s="135">
        <v>467.78</v>
      </c>
      <c r="H21" s="135">
        <v>467.78</v>
      </c>
      <c r="I21" s="57">
        <f t="shared" si="0"/>
        <v>100</v>
      </c>
      <c r="J21" s="131">
        <f t="shared" si="1"/>
        <v>0</v>
      </c>
      <c r="K21" s="57"/>
    </row>
    <row r="22" spans="1:11" ht="61.5" customHeight="1" outlineLevel="4">
      <c r="A22" s="488"/>
      <c r="B22" s="500"/>
      <c r="C22" s="132" t="s">
        <v>1365</v>
      </c>
      <c r="D22" s="134"/>
      <c r="E22" s="132" t="s">
        <v>800</v>
      </c>
      <c r="F22" s="490"/>
      <c r="G22" s="135">
        <v>155.93</v>
      </c>
      <c r="H22" s="135">
        <v>155.93</v>
      </c>
      <c r="I22" s="57">
        <f t="shared" si="0"/>
        <v>100</v>
      </c>
      <c r="J22" s="131">
        <f t="shared" si="1"/>
        <v>0</v>
      </c>
      <c r="K22" s="57"/>
    </row>
    <row r="23" spans="1:11" ht="69.75" customHeight="1" outlineLevel="4">
      <c r="A23" s="487" t="s">
        <v>794</v>
      </c>
      <c r="B23" s="499" t="s">
        <v>116</v>
      </c>
      <c r="C23" s="132" t="s">
        <v>1363</v>
      </c>
      <c r="D23" s="134"/>
      <c r="E23" s="132" t="s">
        <v>797</v>
      </c>
      <c r="F23" s="489" t="s">
        <v>1367</v>
      </c>
      <c r="G23" s="135">
        <v>938.75</v>
      </c>
      <c r="H23" s="135">
        <v>938.75</v>
      </c>
      <c r="I23" s="57">
        <f t="shared" si="0"/>
        <v>100</v>
      </c>
      <c r="J23" s="131">
        <f t="shared" si="1"/>
        <v>0</v>
      </c>
      <c r="K23" s="57"/>
    </row>
    <row r="24" spans="1:11" ht="60" customHeight="1" outlineLevel="4">
      <c r="A24" s="488"/>
      <c r="B24" s="500"/>
      <c r="C24" s="132" t="s">
        <v>1365</v>
      </c>
      <c r="D24" s="134"/>
      <c r="E24" s="132" t="s">
        <v>801</v>
      </c>
      <c r="F24" s="490"/>
      <c r="G24" s="135">
        <v>312.92</v>
      </c>
      <c r="H24" s="135">
        <v>312.92</v>
      </c>
      <c r="I24" s="57">
        <f t="shared" si="0"/>
        <v>100</v>
      </c>
      <c r="J24" s="131">
        <f t="shared" si="1"/>
        <v>0</v>
      </c>
      <c r="K24" s="57"/>
    </row>
    <row r="25" spans="1:11" ht="137.25" customHeight="1" outlineLevel="4">
      <c r="A25" s="487" t="s">
        <v>794</v>
      </c>
      <c r="B25" s="499" t="s">
        <v>116</v>
      </c>
      <c r="C25" s="132" t="s">
        <v>1363</v>
      </c>
      <c r="D25" s="134"/>
      <c r="E25" s="132" t="s">
        <v>798</v>
      </c>
      <c r="F25" s="136" t="s">
        <v>1368</v>
      </c>
      <c r="G25" s="135">
        <v>5351.5</v>
      </c>
      <c r="H25" s="135">
        <v>5301.1</v>
      </c>
      <c r="I25" s="130">
        <f t="shared" si="0"/>
        <v>99.058207979071298</v>
      </c>
      <c r="J25" s="131">
        <f t="shared" si="1"/>
        <v>-50.399999999999636</v>
      </c>
      <c r="K25" s="57" t="s">
        <v>1361</v>
      </c>
    </row>
    <row r="26" spans="1:11" ht="139.5" customHeight="1" outlineLevel="4">
      <c r="A26" s="488"/>
      <c r="B26" s="500"/>
      <c r="C26" s="132" t="s">
        <v>1369</v>
      </c>
      <c r="D26" s="134"/>
      <c r="E26" s="132" t="s">
        <v>802</v>
      </c>
      <c r="F26" s="136" t="s">
        <v>1368</v>
      </c>
      <c r="G26" s="135">
        <v>590.26</v>
      </c>
      <c r="H26" s="135">
        <v>590.26</v>
      </c>
      <c r="I26" s="57">
        <f t="shared" si="0"/>
        <v>100</v>
      </c>
      <c r="J26" s="131">
        <f t="shared" si="1"/>
        <v>0</v>
      </c>
      <c r="K26" s="57"/>
    </row>
    <row r="27" spans="1:11" ht="85.5" outlineLevel="3">
      <c r="A27" s="126" t="s">
        <v>803</v>
      </c>
      <c r="B27" s="127" t="s">
        <v>804</v>
      </c>
      <c r="C27" s="126"/>
      <c r="D27" s="128"/>
      <c r="E27" s="126"/>
      <c r="F27" s="128"/>
      <c r="G27" s="129">
        <f>G28+G29+G30+G31</f>
        <v>23239.439999999999</v>
      </c>
      <c r="H27" s="129">
        <f>H28+H29+H30+H31</f>
        <v>18319.5</v>
      </c>
      <c r="I27" s="130">
        <f t="shared" si="0"/>
        <v>78.829352170276053</v>
      </c>
      <c r="J27" s="131">
        <f t="shared" si="1"/>
        <v>-4919.9399999999987</v>
      </c>
      <c r="K27" s="57"/>
    </row>
    <row r="28" spans="1:11" ht="66.75" customHeight="1" outlineLevel="4">
      <c r="A28" s="132" t="s">
        <v>805</v>
      </c>
      <c r="B28" s="133" t="s">
        <v>806</v>
      </c>
      <c r="C28" s="132" t="s">
        <v>1370</v>
      </c>
      <c r="D28" s="134" t="s">
        <v>807</v>
      </c>
      <c r="E28" s="132" t="s">
        <v>808</v>
      </c>
      <c r="F28" s="134" t="s">
        <v>1371</v>
      </c>
      <c r="G28" s="135">
        <v>12401.06</v>
      </c>
      <c r="H28" s="135">
        <v>8407.1200000000008</v>
      </c>
      <c r="I28" s="130">
        <f t="shared" si="0"/>
        <v>67.793559582809877</v>
      </c>
      <c r="J28" s="131">
        <f t="shared" si="1"/>
        <v>-3993.9399999999987</v>
      </c>
      <c r="K28" s="349" t="s">
        <v>1805</v>
      </c>
    </row>
    <row r="29" spans="1:11" ht="83.25" customHeight="1" outlineLevel="4">
      <c r="A29" s="132" t="s">
        <v>805</v>
      </c>
      <c r="B29" s="133" t="s">
        <v>806</v>
      </c>
      <c r="C29" s="132" t="s">
        <v>1372</v>
      </c>
      <c r="D29" s="134" t="s">
        <v>810</v>
      </c>
      <c r="E29" s="132" t="s">
        <v>808</v>
      </c>
      <c r="F29" s="134" t="s">
        <v>1371</v>
      </c>
      <c r="G29" s="135">
        <v>4707.76</v>
      </c>
      <c r="H29" s="135">
        <v>4027.76</v>
      </c>
      <c r="I29" s="130">
        <f t="shared" si="0"/>
        <v>85.555763250463073</v>
      </c>
      <c r="J29" s="131">
        <f t="shared" si="1"/>
        <v>-680</v>
      </c>
      <c r="K29" s="349" t="s">
        <v>1804</v>
      </c>
    </row>
    <row r="30" spans="1:11" ht="57" customHeight="1" outlineLevel="4">
      <c r="A30" s="132" t="s">
        <v>805</v>
      </c>
      <c r="B30" s="133" t="s">
        <v>806</v>
      </c>
      <c r="C30" s="132" t="s">
        <v>1370</v>
      </c>
      <c r="D30" s="134" t="s">
        <v>807</v>
      </c>
      <c r="E30" s="132" t="s">
        <v>809</v>
      </c>
      <c r="F30" s="134" t="s">
        <v>1796</v>
      </c>
      <c r="G30" s="135">
        <v>5151.43</v>
      </c>
      <c r="H30" s="135">
        <v>5151.43</v>
      </c>
      <c r="I30" s="57">
        <f t="shared" si="0"/>
        <v>100</v>
      </c>
      <c r="J30" s="131">
        <f t="shared" si="1"/>
        <v>0</v>
      </c>
      <c r="K30" s="348"/>
    </row>
    <row r="31" spans="1:11" ht="72.75" customHeight="1" outlineLevel="4">
      <c r="A31" s="132" t="s">
        <v>811</v>
      </c>
      <c r="B31" s="133" t="s">
        <v>812</v>
      </c>
      <c r="C31" s="132" t="s">
        <v>1795</v>
      </c>
      <c r="D31" s="134" t="s">
        <v>813</v>
      </c>
      <c r="E31" s="132" t="s">
        <v>814</v>
      </c>
      <c r="F31" s="134" t="s">
        <v>1794</v>
      </c>
      <c r="G31" s="135">
        <v>979.19</v>
      </c>
      <c r="H31" s="135">
        <v>733.19</v>
      </c>
      <c r="I31" s="130">
        <f t="shared" si="0"/>
        <v>74.877194415792644</v>
      </c>
      <c r="J31" s="131">
        <f t="shared" si="1"/>
        <v>-246</v>
      </c>
      <c r="K31" s="349" t="s">
        <v>1806</v>
      </c>
    </row>
    <row r="32" spans="1:11" ht="42.75" outlineLevel="2">
      <c r="A32" s="126" t="s">
        <v>815</v>
      </c>
      <c r="B32" s="127" t="s">
        <v>816</v>
      </c>
      <c r="C32" s="126"/>
      <c r="D32" s="128"/>
      <c r="E32" s="126"/>
      <c r="F32" s="128"/>
      <c r="G32" s="129">
        <f>G33+G72+G109+G118+G126</f>
        <v>94229.080000000016</v>
      </c>
      <c r="H32" s="129">
        <f>H33+H72+H109+H118+H126</f>
        <v>64858.44</v>
      </c>
      <c r="I32" s="130">
        <f t="shared" si="0"/>
        <v>68.830598791795467</v>
      </c>
      <c r="J32" s="131">
        <f t="shared" si="1"/>
        <v>-29370.640000000014</v>
      </c>
      <c r="K32" s="349"/>
    </row>
    <row r="33" spans="1:11" ht="57" outlineLevel="3">
      <c r="A33" s="126" t="s">
        <v>817</v>
      </c>
      <c r="B33" s="127" t="s">
        <v>818</v>
      </c>
      <c r="C33" s="126"/>
      <c r="D33" s="128"/>
      <c r="E33" s="126"/>
      <c r="F33" s="128"/>
      <c r="G33" s="129">
        <f>SUM(G34:G71)</f>
        <v>13951.769999999999</v>
      </c>
      <c r="H33" s="129">
        <f>SUM(H34:H71)</f>
        <v>12989.529999999999</v>
      </c>
      <c r="I33" s="130">
        <f t="shared" si="0"/>
        <v>93.103097313100776</v>
      </c>
      <c r="J33" s="131">
        <f t="shared" si="1"/>
        <v>-962.23999999999978</v>
      </c>
      <c r="K33" s="57"/>
    </row>
    <row r="34" spans="1:11" ht="45" outlineLevel="4">
      <c r="A34" s="132" t="s">
        <v>819</v>
      </c>
      <c r="B34" s="133" t="s">
        <v>820</v>
      </c>
      <c r="C34" s="132" t="s">
        <v>20</v>
      </c>
      <c r="D34" s="134" t="s">
        <v>13</v>
      </c>
      <c r="E34" s="132" t="s">
        <v>821</v>
      </c>
      <c r="F34" s="134" t="s">
        <v>822</v>
      </c>
      <c r="G34" s="135">
        <v>408.93</v>
      </c>
      <c r="H34" s="135">
        <v>408.93</v>
      </c>
      <c r="I34" s="57">
        <f t="shared" si="0"/>
        <v>100</v>
      </c>
      <c r="J34" s="131">
        <f t="shared" si="1"/>
        <v>0</v>
      </c>
      <c r="K34" s="57"/>
    </row>
    <row r="35" spans="1:11" ht="30" outlineLevel="4">
      <c r="A35" s="132" t="s">
        <v>819</v>
      </c>
      <c r="B35" s="133" t="s">
        <v>820</v>
      </c>
      <c r="C35" s="132" t="s">
        <v>20</v>
      </c>
      <c r="D35" s="134" t="s">
        <v>13</v>
      </c>
      <c r="E35" s="132" t="s">
        <v>823</v>
      </c>
      <c r="F35" s="134" t="s">
        <v>824</v>
      </c>
      <c r="G35" s="135">
        <v>22.95</v>
      </c>
      <c r="H35" s="135">
        <v>22.95</v>
      </c>
      <c r="I35" s="57">
        <f t="shared" si="0"/>
        <v>100</v>
      </c>
      <c r="J35" s="131">
        <f t="shared" si="1"/>
        <v>0</v>
      </c>
      <c r="K35" s="57"/>
    </row>
    <row r="36" spans="1:11" ht="30" outlineLevel="4">
      <c r="A36" s="132" t="s">
        <v>819</v>
      </c>
      <c r="B36" s="133" t="s">
        <v>820</v>
      </c>
      <c r="C36" s="132" t="s">
        <v>20</v>
      </c>
      <c r="D36" s="134" t="s">
        <v>13</v>
      </c>
      <c r="E36" s="132" t="s">
        <v>21</v>
      </c>
      <c r="F36" s="134" t="s">
        <v>22</v>
      </c>
      <c r="G36" s="135">
        <v>29.7</v>
      </c>
      <c r="H36" s="135">
        <v>29.67</v>
      </c>
      <c r="I36" s="130">
        <f t="shared" si="0"/>
        <v>99.89898989898991</v>
      </c>
      <c r="J36" s="131">
        <f t="shared" si="1"/>
        <v>-2.9999999999997584E-2</v>
      </c>
      <c r="K36" s="57"/>
    </row>
    <row r="37" spans="1:11" ht="30" outlineLevel="4">
      <c r="A37" s="132" t="s">
        <v>825</v>
      </c>
      <c r="B37" s="133" t="s">
        <v>826</v>
      </c>
      <c r="C37" s="132" t="s">
        <v>20</v>
      </c>
      <c r="D37" s="134" t="s">
        <v>13</v>
      </c>
      <c r="E37" s="132" t="s">
        <v>827</v>
      </c>
      <c r="F37" s="134" t="s">
        <v>828</v>
      </c>
      <c r="G37" s="135">
        <v>169.51</v>
      </c>
      <c r="H37" s="137">
        <v>169.51</v>
      </c>
      <c r="I37" s="57">
        <f t="shared" si="0"/>
        <v>100</v>
      </c>
      <c r="J37" s="131">
        <f t="shared" si="1"/>
        <v>0</v>
      </c>
      <c r="K37" s="57"/>
    </row>
    <row r="38" spans="1:11" ht="30" outlineLevel="4">
      <c r="A38" s="132" t="s">
        <v>825</v>
      </c>
      <c r="B38" s="133" t="s">
        <v>826</v>
      </c>
      <c r="C38" s="132" t="s">
        <v>20</v>
      </c>
      <c r="D38" s="134" t="s">
        <v>13</v>
      </c>
      <c r="E38" s="132" t="s">
        <v>21</v>
      </c>
      <c r="F38" s="134" t="s">
        <v>22</v>
      </c>
      <c r="G38" s="135">
        <v>170.56</v>
      </c>
      <c r="H38" s="137">
        <v>170.56</v>
      </c>
      <c r="I38" s="57">
        <f t="shared" si="0"/>
        <v>100</v>
      </c>
      <c r="J38" s="131">
        <f t="shared" si="1"/>
        <v>0</v>
      </c>
      <c r="K38" s="57"/>
    </row>
    <row r="39" spans="1:11" ht="30" outlineLevel="4">
      <c r="A39" s="132" t="s">
        <v>829</v>
      </c>
      <c r="B39" s="133" t="s">
        <v>830</v>
      </c>
      <c r="C39" s="132" t="s">
        <v>20</v>
      </c>
      <c r="D39" s="134" t="s">
        <v>13</v>
      </c>
      <c r="E39" s="132" t="s">
        <v>21</v>
      </c>
      <c r="F39" s="134" t="s">
        <v>22</v>
      </c>
      <c r="G39" s="138">
        <v>165</v>
      </c>
      <c r="H39" s="138">
        <v>125</v>
      </c>
      <c r="I39" s="130">
        <f t="shared" si="0"/>
        <v>75.757575757575751</v>
      </c>
      <c r="J39" s="131">
        <f t="shared" si="1"/>
        <v>-40</v>
      </c>
      <c r="K39" s="348" t="s">
        <v>1373</v>
      </c>
    </row>
    <row r="40" spans="1:11" ht="60" outlineLevel="4">
      <c r="A40" s="132" t="s">
        <v>831</v>
      </c>
      <c r="B40" s="133" t="s">
        <v>832</v>
      </c>
      <c r="C40" s="132" t="s">
        <v>20</v>
      </c>
      <c r="D40" s="134" t="s">
        <v>13</v>
      </c>
      <c r="E40" s="132" t="s">
        <v>21</v>
      </c>
      <c r="F40" s="134" t="s">
        <v>22</v>
      </c>
      <c r="G40" s="138">
        <v>1700</v>
      </c>
      <c r="H40" s="138">
        <v>1700</v>
      </c>
      <c r="I40" s="57">
        <f t="shared" si="0"/>
        <v>100</v>
      </c>
      <c r="J40" s="131">
        <f t="shared" si="1"/>
        <v>0</v>
      </c>
      <c r="K40" s="57"/>
    </row>
    <row r="41" spans="1:11" ht="60" outlineLevel="4">
      <c r="A41" s="132" t="s">
        <v>833</v>
      </c>
      <c r="B41" s="133" t="s">
        <v>834</v>
      </c>
      <c r="C41" s="132" t="s">
        <v>20</v>
      </c>
      <c r="D41" s="134" t="s">
        <v>13</v>
      </c>
      <c r="E41" s="132" t="s">
        <v>21</v>
      </c>
      <c r="F41" s="134" t="s">
        <v>22</v>
      </c>
      <c r="G41" s="135">
        <v>55.38</v>
      </c>
      <c r="H41" s="135">
        <v>55.38</v>
      </c>
      <c r="I41" s="57">
        <f t="shared" si="0"/>
        <v>100</v>
      </c>
      <c r="J41" s="131">
        <f t="shared" si="1"/>
        <v>0</v>
      </c>
      <c r="K41" s="57"/>
    </row>
    <row r="42" spans="1:11" ht="60" outlineLevel="4">
      <c r="A42" s="132" t="s">
        <v>835</v>
      </c>
      <c r="B42" s="133" t="s">
        <v>836</v>
      </c>
      <c r="C42" s="132" t="s">
        <v>20</v>
      </c>
      <c r="D42" s="134" t="s">
        <v>13</v>
      </c>
      <c r="E42" s="132" t="s">
        <v>21</v>
      </c>
      <c r="F42" s="134" t="s">
        <v>22</v>
      </c>
      <c r="G42" s="135">
        <v>600</v>
      </c>
      <c r="H42" s="135">
        <v>600</v>
      </c>
      <c r="I42" s="57">
        <f t="shared" si="0"/>
        <v>100</v>
      </c>
      <c r="J42" s="131">
        <f t="shared" si="1"/>
        <v>0</v>
      </c>
      <c r="K42" s="57"/>
    </row>
    <row r="43" spans="1:11" ht="30" outlineLevel="4">
      <c r="A43" s="132" t="s">
        <v>837</v>
      </c>
      <c r="B43" s="133" t="s">
        <v>838</v>
      </c>
      <c r="C43" s="132" t="s">
        <v>20</v>
      </c>
      <c r="D43" s="134" t="s">
        <v>13</v>
      </c>
      <c r="E43" s="132" t="s">
        <v>21</v>
      </c>
      <c r="F43" s="134" t="s">
        <v>22</v>
      </c>
      <c r="G43" s="135">
        <v>5</v>
      </c>
      <c r="H43" s="135">
        <v>5</v>
      </c>
      <c r="I43" s="57">
        <f t="shared" si="0"/>
        <v>100</v>
      </c>
      <c r="J43" s="131">
        <f t="shared" si="1"/>
        <v>0</v>
      </c>
      <c r="K43" s="57"/>
    </row>
    <row r="44" spans="1:11" ht="30" outlineLevel="4">
      <c r="A44" s="132" t="s">
        <v>839</v>
      </c>
      <c r="B44" s="133" t="s">
        <v>840</v>
      </c>
      <c r="C44" s="132" t="s">
        <v>20</v>
      </c>
      <c r="D44" s="134" t="s">
        <v>13</v>
      </c>
      <c r="E44" s="132" t="s">
        <v>21</v>
      </c>
      <c r="F44" s="134" t="s">
        <v>22</v>
      </c>
      <c r="G44" s="135">
        <v>78.88</v>
      </c>
      <c r="H44" s="135">
        <v>78.88</v>
      </c>
      <c r="I44" s="57">
        <f t="shared" si="0"/>
        <v>100</v>
      </c>
      <c r="J44" s="131">
        <f t="shared" si="1"/>
        <v>0</v>
      </c>
      <c r="K44" s="57"/>
    </row>
    <row r="45" spans="1:11" ht="45" outlineLevel="4">
      <c r="A45" s="132" t="s">
        <v>841</v>
      </c>
      <c r="B45" s="133" t="s">
        <v>842</v>
      </c>
      <c r="C45" s="132" t="s">
        <v>20</v>
      </c>
      <c r="D45" s="134" t="s">
        <v>13</v>
      </c>
      <c r="E45" s="132" t="s">
        <v>21</v>
      </c>
      <c r="F45" s="134" t="s">
        <v>22</v>
      </c>
      <c r="G45" s="135">
        <v>151.91</v>
      </c>
      <c r="H45" s="135">
        <v>0</v>
      </c>
      <c r="I45" s="57">
        <f t="shared" si="0"/>
        <v>0</v>
      </c>
      <c r="J45" s="131">
        <f t="shared" si="1"/>
        <v>-151.91</v>
      </c>
      <c r="K45" s="346" t="s">
        <v>1793</v>
      </c>
    </row>
    <row r="46" spans="1:11" ht="49.5" customHeight="1" outlineLevel="4">
      <c r="A46" s="132" t="s">
        <v>843</v>
      </c>
      <c r="B46" s="133" t="s">
        <v>844</v>
      </c>
      <c r="C46" s="132" t="s">
        <v>20</v>
      </c>
      <c r="D46" s="134" t="s">
        <v>13</v>
      </c>
      <c r="E46" s="132" t="s">
        <v>21</v>
      </c>
      <c r="F46" s="134" t="s">
        <v>22</v>
      </c>
      <c r="G46" s="135">
        <v>19</v>
      </c>
      <c r="H46" s="135">
        <v>17.14</v>
      </c>
      <c r="I46" s="130">
        <f t="shared" si="0"/>
        <v>90.21052631578948</v>
      </c>
      <c r="J46" s="131">
        <f t="shared" si="1"/>
        <v>-1.8599999999999994</v>
      </c>
      <c r="K46" s="346"/>
    </row>
    <row r="47" spans="1:11" ht="150" outlineLevel="4">
      <c r="A47" s="132" t="s">
        <v>845</v>
      </c>
      <c r="B47" s="133" t="s">
        <v>116</v>
      </c>
      <c r="C47" s="132" t="s">
        <v>1374</v>
      </c>
      <c r="D47" s="134"/>
      <c r="E47" s="132" t="s">
        <v>846</v>
      </c>
      <c r="F47" s="136" t="s">
        <v>1375</v>
      </c>
      <c r="G47" s="135">
        <v>788.41</v>
      </c>
      <c r="H47" s="135">
        <v>667.68</v>
      </c>
      <c r="I47" s="130">
        <f t="shared" si="0"/>
        <v>84.686901485267825</v>
      </c>
      <c r="J47" s="131">
        <f t="shared" si="1"/>
        <v>-120.73000000000002</v>
      </c>
      <c r="K47" s="346" t="s">
        <v>1792</v>
      </c>
    </row>
    <row r="48" spans="1:11" ht="63" customHeight="1" outlineLevel="4">
      <c r="A48" s="487" t="s">
        <v>847</v>
      </c>
      <c r="B48" s="499" t="s">
        <v>848</v>
      </c>
      <c r="C48" s="132" t="s">
        <v>1376</v>
      </c>
      <c r="D48" s="134" t="s">
        <v>849</v>
      </c>
      <c r="E48" s="132" t="s">
        <v>850</v>
      </c>
      <c r="F48" s="489" t="s">
        <v>1377</v>
      </c>
      <c r="G48" s="135">
        <v>433.78</v>
      </c>
      <c r="H48" s="135">
        <v>69.37</v>
      </c>
      <c r="I48" s="130">
        <f t="shared" si="0"/>
        <v>15.991977500115267</v>
      </c>
      <c r="J48" s="131">
        <f t="shared" si="1"/>
        <v>-364.40999999999997</v>
      </c>
      <c r="K48" s="255" t="s">
        <v>1791</v>
      </c>
    </row>
    <row r="49" spans="1:11" ht="66.75" customHeight="1" outlineLevel="4">
      <c r="A49" s="488"/>
      <c r="B49" s="500"/>
      <c r="C49" s="132" t="s">
        <v>1378</v>
      </c>
      <c r="D49" s="134" t="s">
        <v>851</v>
      </c>
      <c r="E49" s="132" t="s">
        <v>852</v>
      </c>
      <c r="F49" s="490"/>
      <c r="G49" s="135">
        <v>86.8</v>
      </c>
      <c r="H49" s="135">
        <v>86.8</v>
      </c>
      <c r="I49" s="57">
        <f t="shared" si="0"/>
        <v>100</v>
      </c>
      <c r="J49" s="131">
        <f t="shared" si="1"/>
        <v>0</v>
      </c>
      <c r="K49" s="57"/>
    </row>
    <row r="50" spans="1:11" ht="30" outlineLevel="4">
      <c r="A50" s="487" t="s">
        <v>853</v>
      </c>
      <c r="B50" s="499" t="s">
        <v>277</v>
      </c>
      <c r="C50" s="132" t="s">
        <v>1379</v>
      </c>
      <c r="D50" s="134"/>
      <c r="E50" s="132" t="s">
        <v>854</v>
      </c>
      <c r="F50" s="499" t="s">
        <v>1380</v>
      </c>
      <c r="G50" s="135">
        <v>1571.98</v>
      </c>
      <c r="H50" s="135">
        <v>1571.98</v>
      </c>
      <c r="I50" s="57">
        <f t="shared" si="0"/>
        <v>100</v>
      </c>
      <c r="J50" s="131">
        <f t="shared" si="1"/>
        <v>0</v>
      </c>
      <c r="K50" s="57"/>
    </row>
    <row r="51" spans="1:11" ht="30" outlineLevel="4">
      <c r="A51" s="501"/>
      <c r="B51" s="502"/>
      <c r="C51" s="132" t="s">
        <v>1381</v>
      </c>
      <c r="D51" s="134"/>
      <c r="E51" s="132" t="s">
        <v>856</v>
      </c>
      <c r="F51" s="502"/>
      <c r="G51" s="135">
        <v>0.1</v>
      </c>
      <c r="H51" s="135">
        <v>0.1</v>
      </c>
      <c r="I51" s="57">
        <f t="shared" si="0"/>
        <v>100</v>
      </c>
      <c r="J51" s="131">
        <f t="shared" si="1"/>
        <v>0</v>
      </c>
      <c r="K51" s="57"/>
    </row>
    <row r="52" spans="1:11" ht="45" outlineLevel="4">
      <c r="A52" s="488"/>
      <c r="B52" s="500"/>
      <c r="C52" s="132" t="s">
        <v>1382</v>
      </c>
      <c r="D52" s="134"/>
      <c r="E52" s="132" t="s">
        <v>858</v>
      </c>
      <c r="F52" s="500"/>
      <c r="G52" s="135">
        <v>219.76</v>
      </c>
      <c r="H52" s="135">
        <v>219.76</v>
      </c>
      <c r="I52" s="57">
        <f t="shared" si="0"/>
        <v>100</v>
      </c>
      <c r="J52" s="131">
        <f t="shared" si="1"/>
        <v>0</v>
      </c>
      <c r="K52" s="57"/>
    </row>
    <row r="53" spans="1:11" ht="60" customHeight="1" outlineLevel="4">
      <c r="A53" s="487" t="s">
        <v>853</v>
      </c>
      <c r="B53" s="499" t="s">
        <v>277</v>
      </c>
      <c r="C53" s="132" t="s">
        <v>1379</v>
      </c>
      <c r="D53" s="134"/>
      <c r="E53" s="132" t="s">
        <v>855</v>
      </c>
      <c r="F53" s="489" t="s">
        <v>1383</v>
      </c>
      <c r="G53" s="135">
        <v>1261.24</v>
      </c>
      <c r="H53" s="135">
        <v>1261.24</v>
      </c>
      <c r="I53" s="57">
        <f t="shared" si="0"/>
        <v>100</v>
      </c>
      <c r="J53" s="131">
        <f t="shared" si="1"/>
        <v>0</v>
      </c>
      <c r="K53" s="57"/>
    </row>
    <row r="54" spans="1:11" ht="45" customHeight="1" outlineLevel="4">
      <c r="A54" s="501"/>
      <c r="B54" s="502"/>
      <c r="C54" s="132" t="s">
        <v>1381</v>
      </c>
      <c r="D54" s="134"/>
      <c r="E54" s="132" t="s">
        <v>857</v>
      </c>
      <c r="F54" s="503"/>
      <c r="G54" s="135">
        <v>0.1</v>
      </c>
      <c r="H54" s="135">
        <v>0.1</v>
      </c>
      <c r="I54" s="57">
        <f t="shared" si="0"/>
        <v>100</v>
      </c>
      <c r="J54" s="131">
        <f t="shared" si="1"/>
        <v>0</v>
      </c>
      <c r="K54" s="57"/>
    </row>
    <row r="55" spans="1:11" ht="45" outlineLevel="4">
      <c r="A55" s="488"/>
      <c r="B55" s="500"/>
      <c r="C55" s="132" t="s">
        <v>1382</v>
      </c>
      <c r="D55" s="134"/>
      <c r="E55" s="132" t="s">
        <v>859</v>
      </c>
      <c r="F55" s="490"/>
      <c r="G55" s="135">
        <v>182.7</v>
      </c>
      <c r="H55" s="135">
        <v>182.7</v>
      </c>
      <c r="I55" s="57">
        <f t="shared" si="0"/>
        <v>100</v>
      </c>
      <c r="J55" s="131">
        <f t="shared" si="1"/>
        <v>0</v>
      </c>
      <c r="K55" s="57"/>
    </row>
    <row r="56" spans="1:11" ht="46.5" customHeight="1" outlineLevel="4">
      <c r="A56" s="487" t="s">
        <v>860</v>
      </c>
      <c r="B56" s="499" t="s">
        <v>302</v>
      </c>
      <c r="C56" s="132" t="s">
        <v>1384</v>
      </c>
      <c r="D56" s="134"/>
      <c r="E56" s="132" t="s">
        <v>861</v>
      </c>
      <c r="F56" s="489" t="s">
        <v>1385</v>
      </c>
      <c r="G56" s="135">
        <v>213.75</v>
      </c>
      <c r="H56" s="135">
        <v>213.75</v>
      </c>
      <c r="I56" s="57">
        <f t="shared" si="0"/>
        <v>100</v>
      </c>
      <c r="J56" s="131">
        <f t="shared" si="1"/>
        <v>0</v>
      </c>
      <c r="K56" s="57"/>
    </row>
    <row r="57" spans="1:11" ht="55.5" customHeight="1" outlineLevel="4">
      <c r="A57" s="488"/>
      <c r="B57" s="500"/>
      <c r="C57" s="132" t="s">
        <v>1386</v>
      </c>
      <c r="D57" s="134"/>
      <c r="E57" s="132" t="s">
        <v>869</v>
      </c>
      <c r="F57" s="490"/>
      <c r="G57" s="135">
        <v>213.75</v>
      </c>
      <c r="H57" s="135">
        <v>213.75</v>
      </c>
      <c r="I57" s="57">
        <f t="shared" si="0"/>
        <v>100</v>
      </c>
      <c r="J57" s="131">
        <f t="shared" si="1"/>
        <v>0</v>
      </c>
      <c r="K57" s="57"/>
    </row>
    <row r="58" spans="1:11" ht="79.5" customHeight="1" outlineLevel="4">
      <c r="A58" s="487" t="s">
        <v>860</v>
      </c>
      <c r="B58" s="499" t="s">
        <v>302</v>
      </c>
      <c r="C58" s="132" t="s">
        <v>1384</v>
      </c>
      <c r="D58" s="134"/>
      <c r="E58" s="132" t="s">
        <v>862</v>
      </c>
      <c r="F58" s="495" t="s">
        <v>1387</v>
      </c>
      <c r="G58" s="135">
        <v>360.42</v>
      </c>
      <c r="H58" s="135">
        <v>360.42</v>
      </c>
      <c r="I58" s="57">
        <f t="shared" si="0"/>
        <v>100</v>
      </c>
      <c r="J58" s="131">
        <f t="shared" si="1"/>
        <v>0</v>
      </c>
      <c r="K58" s="57"/>
    </row>
    <row r="59" spans="1:11" ht="59.25" customHeight="1" outlineLevel="4">
      <c r="A59" s="488"/>
      <c r="B59" s="500"/>
      <c r="C59" s="132" t="s">
        <v>1386</v>
      </c>
      <c r="D59" s="134"/>
      <c r="E59" s="132" t="s">
        <v>870</v>
      </c>
      <c r="F59" s="496"/>
      <c r="G59" s="135">
        <v>360.42</v>
      </c>
      <c r="H59" s="135">
        <v>360.42</v>
      </c>
      <c r="I59" s="57">
        <f t="shared" si="0"/>
        <v>100</v>
      </c>
      <c r="J59" s="131">
        <f t="shared" si="1"/>
        <v>0</v>
      </c>
      <c r="K59" s="57"/>
    </row>
    <row r="60" spans="1:11" ht="60.75" customHeight="1" outlineLevel="4">
      <c r="A60" s="487" t="s">
        <v>860</v>
      </c>
      <c r="B60" s="499" t="s">
        <v>302</v>
      </c>
      <c r="C60" s="132" t="s">
        <v>1384</v>
      </c>
      <c r="D60" s="134"/>
      <c r="E60" s="132" t="s">
        <v>863</v>
      </c>
      <c r="F60" s="499" t="s">
        <v>1388</v>
      </c>
      <c r="G60" s="135">
        <v>358.86</v>
      </c>
      <c r="H60" s="135">
        <v>358.86</v>
      </c>
      <c r="I60" s="57">
        <f t="shared" si="0"/>
        <v>100</v>
      </c>
      <c r="J60" s="131">
        <f t="shared" si="1"/>
        <v>0</v>
      </c>
      <c r="K60" s="57"/>
    </row>
    <row r="61" spans="1:11" ht="54.75" customHeight="1" outlineLevel="4">
      <c r="A61" s="488"/>
      <c r="B61" s="500"/>
      <c r="C61" s="132" t="s">
        <v>1386</v>
      </c>
      <c r="D61" s="134" t="s">
        <v>1389</v>
      </c>
      <c r="E61" s="132" t="s">
        <v>871</v>
      </c>
      <c r="F61" s="500"/>
      <c r="G61" s="135">
        <v>358.86</v>
      </c>
      <c r="H61" s="135">
        <v>358.86</v>
      </c>
      <c r="I61" s="57">
        <f t="shared" si="0"/>
        <v>100</v>
      </c>
      <c r="J61" s="131">
        <f t="shared" si="1"/>
        <v>0</v>
      </c>
      <c r="K61" s="57"/>
    </row>
    <row r="62" spans="1:11" ht="51.75" customHeight="1" outlineLevel="4">
      <c r="A62" s="487" t="s">
        <v>860</v>
      </c>
      <c r="B62" s="499" t="s">
        <v>302</v>
      </c>
      <c r="C62" s="132" t="s">
        <v>1384</v>
      </c>
      <c r="D62" s="134"/>
      <c r="E62" s="132" t="s">
        <v>864</v>
      </c>
      <c r="F62" s="489" t="s">
        <v>1390</v>
      </c>
      <c r="G62" s="135">
        <v>142.66</v>
      </c>
      <c r="H62" s="135">
        <v>142.66</v>
      </c>
      <c r="I62" s="57">
        <f t="shared" si="0"/>
        <v>100</v>
      </c>
      <c r="J62" s="131">
        <f t="shared" si="1"/>
        <v>0</v>
      </c>
      <c r="K62" s="57"/>
    </row>
    <row r="63" spans="1:11" ht="47.25" customHeight="1" outlineLevel="4">
      <c r="A63" s="488"/>
      <c r="B63" s="500"/>
      <c r="C63" s="132" t="s">
        <v>1386</v>
      </c>
      <c r="D63" s="134" t="s">
        <v>124</v>
      </c>
      <c r="E63" s="132" t="s">
        <v>872</v>
      </c>
      <c r="F63" s="490"/>
      <c r="G63" s="135">
        <v>142.66</v>
      </c>
      <c r="H63" s="135">
        <v>142.66</v>
      </c>
      <c r="I63" s="57">
        <f t="shared" si="0"/>
        <v>100</v>
      </c>
      <c r="J63" s="131">
        <f t="shared" si="1"/>
        <v>0</v>
      </c>
      <c r="K63" s="57"/>
    </row>
    <row r="64" spans="1:11" ht="55.5" customHeight="1" outlineLevel="4">
      <c r="A64" s="487" t="s">
        <v>860</v>
      </c>
      <c r="B64" s="499" t="s">
        <v>302</v>
      </c>
      <c r="C64" s="132" t="s">
        <v>1384</v>
      </c>
      <c r="D64" s="134"/>
      <c r="E64" s="132" t="s">
        <v>865</v>
      </c>
      <c r="F64" s="489" t="s">
        <v>1391</v>
      </c>
      <c r="G64" s="135">
        <v>778.09</v>
      </c>
      <c r="H64" s="135">
        <v>778.09</v>
      </c>
      <c r="I64" s="57">
        <f t="shared" si="0"/>
        <v>100</v>
      </c>
      <c r="J64" s="131">
        <f t="shared" si="1"/>
        <v>0</v>
      </c>
      <c r="K64" s="57"/>
    </row>
    <row r="65" spans="1:11" ht="48" customHeight="1" outlineLevel="4">
      <c r="A65" s="488"/>
      <c r="B65" s="500"/>
      <c r="C65" s="132" t="s">
        <v>1386</v>
      </c>
      <c r="D65" s="134"/>
      <c r="E65" s="132" t="s">
        <v>873</v>
      </c>
      <c r="F65" s="490"/>
      <c r="G65" s="135">
        <v>991.19</v>
      </c>
      <c r="H65" s="135">
        <v>778.09</v>
      </c>
      <c r="I65" s="130">
        <f t="shared" si="0"/>
        <v>78.500590199658987</v>
      </c>
      <c r="J65" s="131">
        <f t="shared" si="1"/>
        <v>-213.10000000000002</v>
      </c>
      <c r="K65" s="57" t="s">
        <v>1361</v>
      </c>
    </row>
    <row r="66" spans="1:11" ht="54" customHeight="1" outlineLevel="4">
      <c r="A66" s="487" t="s">
        <v>860</v>
      </c>
      <c r="B66" s="487" t="s">
        <v>302</v>
      </c>
      <c r="C66" s="132" t="s">
        <v>1384</v>
      </c>
      <c r="D66" s="134"/>
      <c r="E66" s="132" t="s">
        <v>866</v>
      </c>
      <c r="F66" s="487" t="s">
        <v>1392</v>
      </c>
      <c r="G66" s="135">
        <v>469.81</v>
      </c>
      <c r="H66" s="135">
        <v>469.81</v>
      </c>
      <c r="I66" s="57">
        <f t="shared" si="0"/>
        <v>100</v>
      </c>
      <c r="J66" s="131">
        <f t="shared" si="1"/>
        <v>0</v>
      </c>
      <c r="K66" s="57"/>
    </row>
    <row r="67" spans="1:11" ht="50.25" customHeight="1" outlineLevel="4">
      <c r="A67" s="488"/>
      <c r="B67" s="488"/>
      <c r="C67" s="132" t="s">
        <v>1386</v>
      </c>
      <c r="D67" s="134"/>
      <c r="E67" s="132" t="s">
        <v>874</v>
      </c>
      <c r="F67" s="488"/>
      <c r="G67" s="135">
        <v>469.81</v>
      </c>
      <c r="H67" s="135">
        <v>469.81</v>
      </c>
      <c r="I67" s="57">
        <f t="shared" si="0"/>
        <v>100</v>
      </c>
      <c r="J67" s="131">
        <f t="shared" si="1"/>
        <v>0</v>
      </c>
      <c r="K67" s="57"/>
    </row>
    <row r="68" spans="1:11" ht="53.25" customHeight="1" outlineLevel="4">
      <c r="A68" s="487" t="s">
        <v>860</v>
      </c>
      <c r="B68" s="487" t="s">
        <v>302</v>
      </c>
      <c r="C68" s="132" t="s">
        <v>1384</v>
      </c>
      <c r="D68" s="134"/>
      <c r="E68" s="132" t="s">
        <v>867</v>
      </c>
      <c r="F68" s="487" t="s">
        <v>1393</v>
      </c>
      <c r="G68" s="135">
        <v>250</v>
      </c>
      <c r="H68" s="135">
        <v>250</v>
      </c>
      <c r="I68" s="57">
        <f t="shared" si="0"/>
        <v>100</v>
      </c>
      <c r="J68" s="131">
        <f t="shared" si="1"/>
        <v>0</v>
      </c>
      <c r="K68" s="57"/>
    </row>
    <row r="69" spans="1:11" ht="57" customHeight="1" outlineLevel="4">
      <c r="A69" s="488"/>
      <c r="B69" s="488"/>
      <c r="C69" s="132" t="s">
        <v>1386</v>
      </c>
      <c r="D69" s="134"/>
      <c r="E69" s="132" t="s">
        <v>875</v>
      </c>
      <c r="F69" s="488"/>
      <c r="G69" s="135">
        <v>250</v>
      </c>
      <c r="H69" s="135">
        <v>250</v>
      </c>
      <c r="I69" s="57">
        <f t="shared" si="0"/>
        <v>100</v>
      </c>
      <c r="J69" s="131">
        <f t="shared" si="1"/>
        <v>0</v>
      </c>
      <c r="K69" s="57"/>
    </row>
    <row r="70" spans="1:11" ht="66.75" customHeight="1" outlineLevel="4">
      <c r="A70" s="487" t="s">
        <v>860</v>
      </c>
      <c r="B70" s="487" t="s">
        <v>302</v>
      </c>
      <c r="C70" s="132" t="s">
        <v>121</v>
      </c>
      <c r="D70" s="134"/>
      <c r="E70" s="132" t="s">
        <v>868</v>
      </c>
      <c r="F70" s="497" t="s">
        <v>1394</v>
      </c>
      <c r="G70" s="135">
        <v>199.8</v>
      </c>
      <c r="H70" s="135">
        <v>199.8</v>
      </c>
      <c r="I70" s="57">
        <f t="shared" si="0"/>
        <v>100</v>
      </c>
      <c r="J70" s="131">
        <f t="shared" si="1"/>
        <v>0</v>
      </c>
      <c r="K70" s="57"/>
    </row>
    <row r="71" spans="1:11" ht="69" customHeight="1" outlineLevel="4">
      <c r="A71" s="488"/>
      <c r="B71" s="488"/>
      <c r="C71" s="132" t="s">
        <v>123</v>
      </c>
      <c r="D71" s="134"/>
      <c r="E71" s="132" t="s">
        <v>876</v>
      </c>
      <c r="F71" s="498"/>
      <c r="G71" s="135">
        <v>270</v>
      </c>
      <c r="H71" s="135">
        <v>199.8</v>
      </c>
      <c r="I71" s="57">
        <f t="shared" si="0"/>
        <v>74</v>
      </c>
      <c r="J71" s="131">
        <f t="shared" si="1"/>
        <v>-70.199999999999989</v>
      </c>
      <c r="K71" s="57" t="s">
        <v>1361</v>
      </c>
    </row>
    <row r="72" spans="1:11" ht="42.75" outlineLevel="3">
      <c r="A72" s="126" t="s">
        <v>877</v>
      </c>
      <c r="B72" s="127" t="s">
        <v>878</v>
      </c>
      <c r="C72" s="126"/>
      <c r="D72" s="128"/>
      <c r="E72" s="126"/>
      <c r="F72" s="128"/>
      <c r="G72" s="129">
        <f xml:space="preserve"> SUM(G73:G108)</f>
        <v>45952.470000000008</v>
      </c>
      <c r="H72" s="129">
        <f xml:space="preserve"> SUM(H73:H108)</f>
        <v>20193.830000000002</v>
      </c>
      <c r="I72" s="130">
        <f t="shared" ref="I72:I135" si="2">H72/G72*100</f>
        <v>43.945037122052412</v>
      </c>
      <c r="J72" s="131">
        <f t="shared" ref="J72:J135" si="3">H72-G72</f>
        <v>-25758.640000000007</v>
      </c>
      <c r="K72" s="57"/>
    </row>
    <row r="73" spans="1:11" ht="30" outlineLevel="4">
      <c r="A73" s="132" t="s">
        <v>879</v>
      </c>
      <c r="B73" s="133" t="s">
        <v>880</v>
      </c>
      <c r="C73" s="132" t="s">
        <v>20</v>
      </c>
      <c r="D73" s="134" t="s">
        <v>13</v>
      </c>
      <c r="E73" s="132" t="s">
        <v>21</v>
      </c>
      <c r="F73" s="134" t="s">
        <v>22</v>
      </c>
      <c r="G73" s="135">
        <v>41.6</v>
      </c>
      <c r="H73" s="135">
        <v>41.6</v>
      </c>
      <c r="I73" s="57">
        <f t="shared" si="2"/>
        <v>100</v>
      </c>
      <c r="J73" s="131">
        <f t="shared" si="3"/>
        <v>0</v>
      </c>
      <c r="K73" s="57"/>
    </row>
    <row r="74" spans="1:11" ht="120" outlineLevel="4">
      <c r="A74" s="132" t="s">
        <v>881</v>
      </c>
      <c r="B74" s="133" t="s">
        <v>882</v>
      </c>
      <c r="C74" s="132" t="s">
        <v>20</v>
      </c>
      <c r="D74" s="134" t="s">
        <v>13</v>
      </c>
      <c r="E74" s="132" t="s">
        <v>21</v>
      </c>
      <c r="F74" s="134" t="s">
        <v>22</v>
      </c>
      <c r="G74" s="135">
        <v>448.55</v>
      </c>
      <c r="H74" s="135">
        <v>448.55</v>
      </c>
      <c r="I74" s="57">
        <f t="shared" si="2"/>
        <v>100</v>
      </c>
      <c r="J74" s="131">
        <f t="shared" si="3"/>
        <v>0</v>
      </c>
      <c r="K74" s="57"/>
    </row>
    <row r="75" spans="1:11" ht="75" outlineLevel="4">
      <c r="A75" s="132" t="s">
        <v>883</v>
      </c>
      <c r="B75" s="133" t="s">
        <v>884</v>
      </c>
      <c r="C75" s="132" t="s">
        <v>20</v>
      </c>
      <c r="D75" s="134" t="s">
        <v>13</v>
      </c>
      <c r="E75" s="132" t="s">
        <v>21</v>
      </c>
      <c r="F75" s="134" t="s">
        <v>22</v>
      </c>
      <c r="G75" s="135">
        <v>85.37</v>
      </c>
      <c r="H75" s="135">
        <v>85.37</v>
      </c>
      <c r="I75" s="57">
        <f t="shared" si="2"/>
        <v>100</v>
      </c>
      <c r="J75" s="131">
        <f t="shared" si="3"/>
        <v>0</v>
      </c>
      <c r="K75" s="57"/>
    </row>
    <row r="76" spans="1:11" ht="75" outlineLevel="4">
      <c r="A76" s="132" t="s">
        <v>885</v>
      </c>
      <c r="B76" s="133" t="s">
        <v>886</v>
      </c>
      <c r="C76" s="132" t="s">
        <v>20</v>
      </c>
      <c r="D76" s="134" t="s">
        <v>13</v>
      </c>
      <c r="E76" s="132" t="s">
        <v>21</v>
      </c>
      <c r="F76" s="134" t="s">
        <v>22</v>
      </c>
      <c r="G76" s="135">
        <v>83.76</v>
      </c>
      <c r="H76" s="135">
        <v>83.76</v>
      </c>
      <c r="I76" s="57">
        <f t="shared" si="2"/>
        <v>100</v>
      </c>
      <c r="J76" s="131">
        <f t="shared" si="3"/>
        <v>0</v>
      </c>
      <c r="K76" s="57"/>
    </row>
    <row r="77" spans="1:11" ht="45" outlineLevel="4">
      <c r="A77" s="132" t="s">
        <v>887</v>
      </c>
      <c r="B77" s="133" t="s">
        <v>888</v>
      </c>
      <c r="C77" s="132" t="s">
        <v>20</v>
      </c>
      <c r="D77" s="134" t="s">
        <v>13</v>
      </c>
      <c r="E77" s="132" t="s">
        <v>889</v>
      </c>
      <c r="F77" s="134" t="s">
        <v>890</v>
      </c>
      <c r="G77" s="135">
        <v>15</v>
      </c>
      <c r="H77" s="135">
        <v>15</v>
      </c>
      <c r="I77" s="57">
        <f t="shared" si="2"/>
        <v>100</v>
      </c>
      <c r="J77" s="131">
        <f t="shared" si="3"/>
        <v>0</v>
      </c>
      <c r="K77" s="57"/>
    </row>
    <row r="78" spans="1:11" ht="30" outlineLevel="4">
      <c r="A78" s="132" t="s">
        <v>891</v>
      </c>
      <c r="B78" s="133" t="s">
        <v>892</v>
      </c>
      <c r="C78" s="132" t="s">
        <v>20</v>
      </c>
      <c r="D78" s="134" t="s">
        <v>13</v>
      </c>
      <c r="E78" s="132" t="s">
        <v>21</v>
      </c>
      <c r="F78" s="134" t="s">
        <v>22</v>
      </c>
      <c r="G78" s="135">
        <v>54.4</v>
      </c>
      <c r="H78" s="135">
        <v>53.23</v>
      </c>
      <c r="I78" s="130">
        <f t="shared" si="2"/>
        <v>97.849264705882348</v>
      </c>
      <c r="J78" s="131">
        <f t="shared" si="3"/>
        <v>-1.1700000000000017</v>
      </c>
      <c r="K78" s="344" t="s">
        <v>1782</v>
      </c>
    </row>
    <row r="79" spans="1:11" ht="75" customHeight="1" outlineLevel="4">
      <c r="A79" s="487" t="s">
        <v>893</v>
      </c>
      <c r="B79" s="487" t="s">
        <v>894</v>
      </c>
      <c r="C79" s="132" t="s">
        <v>20</v>
      </c>
      <c r="D79" s="134" t="s">
        <v>13</v>
      </c>
      <c r="E79" s="132" t="s">
        <v>895</v>
      </c>
      <c r="F79" s="134" t="s">
        <v>896</v>
      </c>
      <c r="G79" s="135">
        <v>1300</v>
      </c>
      <c r="H79" s="135">
        <v>1300</v>
      </c>
      <c r="I79" s="57">
        <f t="shared" si="2"/>
        <v>100</v>
      </c>
      <c r="J79" s="131">
        <f t="shared" si="3"/>
        <v>0</v>
      </c>
      <c r="K79" s="57"/>
    </row>
    <row r="80" spans="1:11" ht="75" customHeight="1" outlineLevel="4">
      <c r="A80" s="488"/>
      <c r="B80" s="488"/>
      <c r="C80" s="132" t="s">
        <v>20</v>
      </c>
      <c r="D80" s="134" t="s">
        <v>13</v>
      </c>
      <c r="E80" s="132" t="s">
        <v>897</v>
      </c>
      <c r="F80" s="134" t="s">
        <v>898</v>
      </c>
      <c r="G80" s="135">
        <v>2500</v>
      </c>
      <c r="H80" s="135">
        <v>2500</v>
      </c>
      <c r="I80" s="57">
        <f t="shared" si="2"/>
        <v>100</v>
      </c>
      <c r="J80" s="131">
        <f t="shared" si="3"/>
        <v>0</v>
      </c>
      <c r="K80" s="57"/>
    </row>
    <row r="81" spans="1:11" ht="55.5" customHeight="1" outlineLevel="4">
      <c r="A81" s="487" t="s">
        <v>899</v>
      </c>
      <c r="B81" s="487" t="s">
        <v>302</v>
      </c>
      <c r="C81" s="132" t="s">
        <v>1384</v>
      </c>
      <c r="D81" s="134"/>
      <c r="E81" s="132" t="s">
        <v>900</v>
      </c>
      <c r="F81" s="489" t="s">
        <v>1395</v>
      </c>
      <c r="G81" s="135">
        <v>200.22</v>
      </c>
      <c r="H81" s="135">
        <v>200.22</v>
      </c>
      <c r="I81" s="57">
        <f t="shared" si="2"/>
        <v>100</v>
      </c>
      <c r="J81" s="131">
        <f t="shared" si="3"/>
        <v>0</v>
      </c>
      <c r="K81" s="57"/>
    </row>
    <row r="82" spans="1:11" ht="57.75" customHeight="1" outlineLevel="4">
      <c r="A82" s="488"/>
      <c r="B82" s="488"/>
      <c r="C82" s="132" t="s">
        <v>1386</v>
      </c>
      <c r="D82" s="134"/>
      <c r="E82" s="132" t="s">
        <v>905</v>
      </c>
      <c r="F82" s="490"/>
      <c r="G82" s="135">
        <v>200.22</v>
      </c>
      <c r="H82" s="135">
        <v>200.22</v>
      </c>
      <c r="I82" s="57">
        <f t="shared" si="2"/>
        <v>100</v>
      </c>
      <c r="J82" s="131">
        <f t="shared" si="3"/>
        <v>0</v>
      </c>
      <c r="K82" s="57"/>
    </row>
    <row r="83" spans="1:11" ht="47.25" customHeight="1" outlineLevel="4">
      <c r="A83" s="487" t="s">
        <v>899</v>
      </c>
      <c r="B83" s="487" t="s">
        <v>302</v>
      </c>
      <c r="C83" s="132" t="s">
        <v>1384</v>
      </c>
      <c r="D83" s="134"/>
      <c r="E83" s="132" t="s">
        <v>901</v>
      </c>
      <c r="F83" s="489" t="s">
        <v>1396</v>
      </c>
      <c r="G83" s="135">
        <v>298.87</v>
      </c>
      <c r="H83" s="135">
        <v>298.87</v>
      </c>
      <c r="I83" s="57">
        <f t="shared" si="2"/>
        <v>100</v>
      </c>
      <c r="J83" s="131">
        <f t="shared" si="3"/>
        <v>0</v>
      </c>
      <c r="K83" s="57"/>
    </row>
    <row r="84" spans="1:11" ht="48" customHeight="1" outlineLevel="4">
      <c r="A84" s="488"/>
      <c r="B84" s="488"/>
      <c r="C84" s="132" t="s">
        <v>1386</v>
      </c>
      <c r="D84" s="134"/>
      <c r="E84" s="132" t="s">
        <v>906</v>
      </c>
      <c r="F84" s="490"/>
      <c r="G84" s="135">
        <v>298.87</v>
      </c>
      <c r="H84" s="135">
        <v>298.87</v>
      </c>
      <c r="I84" s="57">
        <f t="shared" si="2"/>
        <v>100</v>
      </c>
      <c r="J84" s="131">
        <f t="shared" si="3"/>
        <v>0</v>
      </c>
      <c r="K84" s="57"/>
    </row>
    <row r="85" spans="1:11" ht="50.25" customHeight="1" outlineLevel="4">
      <c r="A85" s="487" t="s">
        <v>899</v>
      </c>
      <c r="B85" s="487" t="s">
        <v>302</v>
      </c>
      <c r="C85" s="132" t="s">
        <v>1384</v>
      </c>
      <c r="D85" s="134"/>
      <c r="E85" s="132" t="s">
        <v>902</v>
      </c>
      <c r="F85" s="489" t="s">
        <v>1397</v>
      </c>
      <c r="G85" s="135">
        <v>161.05000000000001</v>
      </c>
      <c r="H85" s="135">
        <v>161.05000000000001</v>
      </c>
      <c r="I85" s="57">
        <f t="shared" si="2"/>
        <v>100</v>
      </c>
      <c r="J85" s="131">
        <f t="shared" si="3"/>
        <v>0</v>
      </c>
      <c r="K85" s="57"/>
    </row>
    <row r="86" spans="1:11" ht="50.25" customHeight="1" outlineLevel="4">
      <c r="A86" s="488"/>
      <c r="B86" s="488"/>
      <c r="C86" s="132" t="s">
        <v>1386</v>
      </c>
      <c r="D86" s="134"/>
      <c r="E86" s="132" t="s">
        <v>907</v>
      </c>
      <c r="F86" s="490"/>
      <c r="G86" s="135">
        <v>161.05000000000001</v>
      </c>
      <c r="H86" s="135">
        <v>161.05000000000001</v>
      </c>
      <c r="I86" s="57">
        <f t="shared" si="2"/>
        <v>100</v>
      </c>
      <c r="J86" s="131">
        <f t="shared" si="3"/>
        <v>0</v>
      </c>
      <c r="K86" s="57"/>
    </row>
    <row r="87" spans="1:11" ht="50.25" customHeight="1" outlineLevel="4">
      <c r="A87" s="487" t="s">
        <v>899</v>
      </c>
      <c r="B87" s="487" t="s">
        <v>302</v>
      </c>
      <c r="C87" s="132" t="s">
        <v>1384</v>
      </c>
      <c r="D87" s="134"/>
      <c r="E87" s="132" t="s">
        <v>903</v>
      </c>
      <c r="F87" s="489" t="s">
        <v>1398</v>
      </c>
      <c r="G87" s="135">
        <v>170.92</v>
      </c>
      <c r="H87" s="135">
        <v>170.92</v>
      </c>
      <c r="I87" s="57">
        <f t="shared" si="2"/>
        <v>100</v>
      </c>
      <c r="J87" s="131">
        <f t="shared" si="3"/>
        <v>0</v>
      </c>
      <c r="K87" s="57"/>
    </row>
    <row r="88" spans="1:11" ht="52.5" customHeight="1" outlineLevel="4">
      <c r="A88" s="488"/>
      <c r="B88" s="488"/>
      <c r="C88" s="132" t="s">
        <v>1386</v>
      </c>
      <c r="D88" s="134"/>
      <c r="E88" s="132" t="s">
        <v>908</v>
      </c>
      <c r="F88" s="490"/>
      <c r="G88" s="135">
        <v>170.92</v>
      </c>
      <c r="H88" s="135">
        <v>170.92</v>
      </c>
      <c r="I88" s="57">
        <f t="shared" si="2"/>
        <v>100</v>
      </c>
      <c r="J88" s="131">
        <f t="shared" si="3"/>
        <v>0</v>
      </c>
      <c r="K88" s="57"/>
    </row>
    <row r="89" spans="1:11" ht="45.75" customHeight="1" outlineLevel="4">
      <c r="A89" s="487" t="s">
        <v>899</v>
      </c>
      <c r="B89" s="487" t="s">
        <v>302</v>
      </c>
      <c r="C89" s="132" t="s">
        <v>1384</v>
      </c>
      <c r="D89" s="134"/>
      <c r="E89" s="132" t="s">
        <v>904</v>
      </c>
      <c r="F89" s="489" t="s">
        <v>1399</v>
      </c>
      <c r="G89" s="135">
        <v>577.25</v>
      </c>
      <c r="H89" s="135">
        <v>577.25</v>
      </c>
      <c r="I89" s="57">
        <f t="shared" si="2"/>
        <v>100</v>
      </c>
      <c r="J89" s="131">
        <f t="shared" si="3"/>
        <v>0</v>
      </c>
      <c r="K89" s="57"/>
    </row>
    <row r="90" spans="1:11" ht="48.75" customHeight="1" outlineLevel="4">
      <c r="A90" s="488"/>
      <c r="B90" s="488"/>
      <c r="C90" s="132" t="s">
        <v>1386</v>
      </c>
      <c r="D90" s="134"/>
      <c r="E90" s="132" t="s">
        <v>909</v>
      </c>
      <c r="F90" s="490"/>
      <c r="G90" s="135">
        <v>577.25</v>
      </c>
      <c r="H90" s="135">
        <v>577.25</v>
      </c>
      <c r="I90" s="57">
        <f t="shared" si="2"/>
        <v>100</v>
      </c>
      <c r="J90" s="131">
        <f t="shared" si="3"/>
        <v>0</v>
      </c>
      <c r="K90" s="57"/>
    </row>
    <row r="91" spans="1:11" ht="94.5" customHeight="1" outlineLevel="4">
      <c r="A91" s="487" t="s">
        <v>910</v>
      </c>
      <c r="B91" s="487" t="s">
        <v>888</v>
      </c>
      <c r="C91" s="132" t="s">
        <v>1400</v>
      </c>
      <c r="D91" s="134"/>
      <c r="E91" s="132" t="s">
        <v>911</v>
      </c>
      <c r="F91" s="487" t="s">
        <v>912</v>
      </c>
      <c r="G91" s="135">
        <v>20000</v>
      </c>
      <c r="H91" s="135">
        <v>0</v>
      </c>
      <c r="I91" s="57">
        <f t="shared" si="2"/>
        <v>0</v>
      </c>
      <c r="J91" s="131">
        <f t="shared" si="3"/>
        <v>-20000</v>
      </c>
      <c r="K91" s="346" t="s">
        <v>1790</v>
      </c>
    </row>
    <row r="92" spans="1:11" ht="30" outlineLevel="4">
      <c r="A92" s="488"/>
      <c r="B92" s="488"/>
      <c r="C92" s="132" t="s">
        <v>1401</v>
      </c>
      <c r="D92" s="134"/>
      <c r="E92" s="132" t="s">
        <v>913</v>
      </c>
      <c r="F92" s="488"/>
      <c r="G92" s="135">
        <v>1052.6300000000001</v>
      </c>
      <c r="H92" s="135">
        <v>996.53</v>
      </c>
      <c r="I92" s="130">
        <f t="shared" si="2"/>
        <v>94.670492005737998</v>
      </c>
      <c r="J92" s="131">
        <f t="shared" si="3"/>
        <v>-56.100000000000136</v>
      </c>
      <c r="K92" s="57" t="s">
        <v>1361</v>
      </c>
    </row>
    <row r="93" spans="1:11" ht="96" customHeight="1" outlineLevel="4">
      <c r="A93" s="487" t="s">
        <v>914</v>
      </c>
      <c r="B93" s="487" t="s">
        <v>915</v>
      </c>
      <c r="C93" s="132" t="s">
        <v>1402</v>
      </c>
      <c r="D93" s="134"/>
      <c r="E93" s="132" t="s">
        <v>916</v>
      </c>
      <c r="F93" s="495" t="s">
        <v>1403</v>
      </c>
      <c r="G93" s="135">
        <v>902.5</v>
      </c>
      <c r="H93" s="135">
        <v>0</v>
      </c>
      <c r="I93" s="57">
        <f t="shared" si="2"/>
        <v>0</v>
      </c>
      <c r="J93" s="131">
        <f t="shared" si="3"/>
        <v>-902.5</v>
      </c>
      <c r="K93" s="344" t="s">
        <v>1789</v>
      </c>
    </row>
    <row r="94" spans="1:11" ht="60" customHeight="1" outlineLevel="4">
      <c r="A94" s="488"/>
      <c r="B94" s="488"/>
      <c r="C94" s="132" t="s">
        <v>1404</v>
      </c>
      <c r="D94" s="134"/>
      <c r="E94" s="132" t="s">
        <v>927</v>
      </c>
      <c r="F94" s="496"/>
      <c r="G94" s="135">
        <v>47.5</v>
      </c>
      <c r="H94" s="135">
        <v>47.5</v>
      </c>
      <c r="I94" s="57">
        <f t="shared" si="2"/>
        <v>100</v>
      </c>
      <c r="J94" s="131">
        <f t="shared" si="3"/>
        <v>0</v>
      </c>
      <c r="K94" s="57"/>
    </row>
    <row r="95" spans="1:11" ht="90" customHeight="1" outlineLevel="4">
      <c r="A95" s="487" t="s">
        <v>914</v>
      </c>
      <c r="B95" s="487" t="s">
        <v>915</v>
      </c>
      <c r="C95" s="132" t="s">
        <v>1402</v>
      </c>
      <c r="D95" s="134"/>
      <c r="E95" s="132" t="s">
        <v>917</v>
      </c>
      <c r="F95" s="495" t="s">
        <v>1405</v>
      </c>
      <c r="G95" s="135">
        <v>3135</v>
      </c>
      <c r="H95" s="135">
        <v>495</v>
      </c>
      <c r="I95" s="130">
        <f t="shared" si="2"/>
        <v>15.789473684210526</v>
      </c>
      <c r="J95" s="347">
        <f t="shared" si="3"/>
        <v>-2640</v>
      </c>
      <c r="K95" s="346" t="s">
        <v>1788</v>
      </c>
    </row>
    <row r="96" spans="1:11" ht="124.5" customHeight="1" outlineLevel="4">
      <c r="A96" s="488"/>
      <c r="B96" s="488"/>
      <c r="C96" s="132" t="s">
        <v>1404</v>
      </c>
      <c r="D96" s="134"/>
      <c r="E96" s="132" t="s">
        <v>928</v>
      </c>
      <c r="F96" s="496"/>
      <c r="G96" s="135">
        <v>80.989999999999995</v>
      </c>
      <c r="H96" s="135">
        <v>66.7</v>
      </c>
      <c r="I96" s="130">
        <f t="shared" si="2"/>
        <v>82.355846400790227</v>
      </c>
      <c r="J96" s="131">
        <f t="shared" si="3"/>
        <v>-14.289999999999992</v>
      </c>
      <c r="K96" s="345" t="s">
        <v>1787</v>
      </c>
    </row>
    <row r="97" spans="1:11" ht="96" customHeight="1" outlineLevel="4">
      <c r="A97" s="487" t="s">
        <v>914</v>
      </c>
      <c r="B97" s="487" t="s">
        <v>915</v>
      </c>
      <c r="C97" s="132" t="s">
        <v>1402</v>
      </c>
      <c r="D97" s="134"/>
      <c r="E97" s="132" t="s">
        <v>918</v>
      </c>
      <c r="F97" s="495" t="s">
        <v>1406</v>
      </c>
      <c r="G97" s="135">
        <v>570</v>
      </c>
      <c r="H97" s="135">
        <v>0</v>
      </c>
      <c r="I97" s="57">
        <f t="shared" si="2"/>
        <v>0</v>
      </c>
      <c r="J97" s="131">
        <f t="shared" si="3"/>
        <v>-570</v>
      </c>
      <c r="K97" s="345" t="s">
        <v>1786</v>
      </c>
    </row>
    <row r="98" spans="1:11" ht="58.5" customHeight="1" outlineLevel="4">
      <c r="A98" s="488"/>
      <c r="B98" s="488"/>
      <c r="C98" s="132" t="s">
        <v>1404</v>
      </c>
      <c r="D98" s="134"/>
      <c r="E98" s="132" t="s">
        <v>929</v>
      </c>
      <c r="F98" s="496"/>
      <c r="G98" s="135">
        <v>30</v>
      </c>
      <c r="H98" s="135">
        <v>30</v>
      </c>
      <c r="I98" s="57">
        <f t="shared" si="2"/>
        <v>100</v>
      </c>
      <c r="J98" s="131">
        <f t="shared" si="3"/>
        <v>0</v>
      </c>
      <c r="K98" s="57"/>
    </row>
    <row r="99" spans="1:11" ht="50.25" customHeight="1" outlineLevel="4">
      <c r="A99" s="487" t="s">
        <v>914</v>
      </c>
      <c r="B99" s="487" t="s">
        <v>915</v>
      </c>
      <c r="C99" s="132" t="s">
        <v>1402</v>
      </c>
      <c r="D99" s="134" t="s">
        <v>1356</v>
      </c>
      <c r="E99" s="132" t="s">
        <v>919</v>
      </c>
      <c r="F99" s="495" t="s">
        <v>1407</v>
      </c>
      <c r="G99" s="135">
        <v>807.5</v>
      </c>
      <c r="H99" s="135">
        <v>0</v>
      </c>
      <c r="I99" s="57">
        <f t="shared" si="2"/>
        <v>0</v>
      </c>
      <c r="J99" s="131">
        <f t="shared" si="3"/>
        <v>-807.5</v>
      </c>
      <c r="K99" s="345" t="s">
        <v>1785</v>
      </c>
    </row>
    <row r="100" spans="1:11" ht="87.75" customHeight="1" outlineLevel="4">
      <c r="A100" s="488"/>
      <c r="B100" s="488"/>
      <c r="C100" s="132" t="s">
        <v>1404</v>
      </c>
      <c r="D100" s="134"/>
      <c r="E100" s="132" t="s">
        <v>930</v>
      </c>
      <c r="F100" s="496"/>
      <c r="G100" s="135">
        <v>42.5</v>
      </c>
      <c r="H100" s="135">
        <v>42.5</v>
      </c>
      <c r="I100" s="57">
        <f t="shared" si="2"/>
        <v>100</v>
      </c>
      <c r="J100" s="131">
        <f t="shared" si="3"/>
        <v>0</v>
      </c>
      <c r="K100" s="57"/>
    </row>
    <row r="101" spans="1:11" ht="53.25" customHeight="1" outlineLevel="4">
      <c r="A101" s="487" t="s">
        <v>914</v>
      </c>
      <c r="B101" s="487" t="s">
        <v>915</v>
      </c>
      <c r="C101" s="132" t="s">
        <v>1402</v>
      </c>
      <c r="D101" s="134"/>
      <c r="E101" s="132" t="s">
        <v>920</v>
      </c>
      <c r="F101" s="495" t="s">
        <v>1408</v>
      </c>
      <c r="G101" s="135">
        <v>1748</v>
      </c>
      <c r="H101" s="135">
        <v>1037.02</v>
      </c>
      <c r="I101" s="130">
        <f t="shared" si="2"/>
        <v>59.326086956521742</v>
      </c>
      <c r="J101" s="131">
        <f t="shared" si="3"/>
        <v>-710.98</v>
      </c>
      <c r="K101" s="57" t="s">
        <v>1361</v>
      </c>
    </row>
    <row r="102" spans="1:11" ht="108.75" customHeight="1" outlineLevel="4">
      <c r="A102" s="488"/>
      <c r="B102" s="488"/>
      <c r="C102" s="132" t="s">
        <v>1404</v>
      </c>
      <c r="D102" s="134"/>
      <c r="E102" s="132" t="s">
        <v>931</v>
      </c>
      <c r="F102" s="496"/>
      <c r="G102" s="135">
        <v>80.569999999999993</v>
      </c>
      <c r="H102" s="135">
        <v>66.28</v>
      </c>
      <c r="I102" s="130">
        <f t="shared" si="2"/>
        <v>82.263869926771761</v>
      </c>
      <c r="J102" s="131">
        <f t="shared" si="3"/>
        <v>-14.289999999999992</v>
      </c>
      <c r="K102" s="344" t="s">
        <v>1784</v>
      </c>
    </row>
    <row r="103" spans="1:11" ht="54" customHeight="1" outlineLevel="4">
      <c r="A103" s="487" t="s">
        <v>914</v>
      </c>
      <c r="B103" s="487" t="s">
        <v>915</v>
      </c>
      <c r="C103" s="132" t="s">
        <v>1402</v>
      </c>
      <c r="D103" s="134"/>
      <c r="E103" s="132" t="s">
        <v>921</v>
      </c>
      <c r="F103" s="497" t="s">
        <v>1409</v>
      </c>
      <c r="G103" s="135">
        <v>1287</v>
      </c>
      <c r="H103" s="135">
        <v>1245.19</v>
      </c>
      <c r="I103" s="130">
        <f t="shared" si="2"/>
        <v>96.751359751359757</v>
      </c>
      <c r="J103" s="131">
        <f t="shared" si="3"/>
        <v>-41.809999999999945</v>
      </c>
      <c r="K103" s="57" t="s">
        <v>1361</v>
      </c>
    </row>
    <row r="104" spans="1:11" ht="63.75" customHeight="1" outlineLevel="4">
      <c r="A104" s="488"/>
      <c r="B104" s="488"/>
      <c r="C104" s="132" t="s">
        <v>1404</v>
      </c>
      <c r="D104" s="134"/>
      <c r="E104" s="132" t="s">
        <v>924</v>
      </c>
      <c r="F104" s="498"/>
      <c r="G104" s="135">
        <v>13</v>
      </c>
      <c r="H104" s="135">
        <v>13</v>
      </c>
      <c r="I104" s="57">
        <f t="shared" si="2"/>
        <v>100</v>
      </c>
      <c r="J104" s="131">
        <f t="shared" si="3"/>
        <v>0</v>
      </c>
      <c r="K104" s="57"/>
    </row>
    <row r="105" spans="1:11" ht="127.5" customHeight="1" outlineLevel="4">
      <c r="A105" s="487" t="s">
        <v>914</v>
      </c>
      <c r="B105" s="487" t="s">
        <v>915</v>
      </c>
      <c r="C105" s="132" t="s">
        <v>1402</v>
      </c>
      <c r="D105" s="134"/>
      <c r="E105" s="132" t="s">
        <v>922</v>
      </c>
      <c r="F105" s="493" t="s">
        <v>1410</v>
      </c>
      <c r="G105" s="135">
        <v>2159.7600000000002</v>
      </c>
      <c r="H105" s="135">
        <v>2159.7600000000002</v>
      </c>
      <c r="I105" s="57">
        <f t="shared" si="2"/>
        <v>100</v>
      </c>
      <c r="J105" s="131">
        <f t="shared" si="3"/>
        <v>0</v>
      </c>
      <c r="K105" s="57"/>
    </row>
    <row r="106" spans="1:11" ht="131.25" customHeight="1" outlineLevel="4">
      <c r="A106" s="488"/>
      <c r="B106" s="488"/>
      <c r="C106" s="132" t="s">
        <v>1404</v>
      </c>
      <c r="D106" s="134"/>
      <c r="E106" s="132" t="s">
        <v>925</v>
      </c>
      <c r="F106" s="494"/>
      <c r="G106" s="135">
        <v>21.82</v>
      </c>
      <c r="H106" s="135">
        <v>21.82</v>
      </c>
      <c r="I106" s="57">
        <f t="shared" si="2"/>
        <v>100</v>
      </c>
      <c r="J106" s="131">
        <f t="shared" si="3"/>
        <v>0</v>
      </c>
      <c r="K106" s="57"/>
    </row>
    <row r="107" spans="1:11" ht="140.25" customHeight="1" outlineLevel="4">
      <c r="A107" s="487" t="s">
        <v>914</v>
      </c>
      <c r="B107" s="487" t="s">
        <v>915</v>
      </c>
      <c r="C107" s="132" t="s">
        <v>1402</v>
      </c>
      <c r="D107" s="134"/>
      <c r="E107" s="132" t="s">
        <v>923</v>
      </c>
      <c r="F107" s="493" t="s">
        <v>1411</v>
      </c>
      <c r="G107" s="135">
        <v>6562.12</v>
      </c>
      <c r="H107" s="135">
        <v>6562.12</v>
      </c>
      <c r="I107" s="57">
        <f t="shared" si="2"/>
        <v>100</v>
      </c>
      <c r="J107" s="131">
        <f t="shared" si="3"/>
        <v>0</v>
      </c>
      <c r="K107" s="57"/>
    </row>
    <row r="108" spans="1:11" ht="114.75" customHeight="1" outlineLevel="4">
      <c r="A108" s="488"/>
      <c r="B108" s="488"/>
      <c r="C108" s="132" t="s">
        <v>1404</v>
      </c>
      <c r="D108" s="134"/>
      <c r="E108" s="132" t="s">
        <v>926</v>
      </c>
      <c r="F108" s="494"/>
      <c r="G108" s="135">
        <v>66.28</v>
      </c>
      <c r="H108" s="135">
        <v>66.28</v>
      </c>
      <c r="I108" s="57">
        <f t="shared" si="2"/>
        <v>100</v>
      </c>
      <c r="J108" s="131">
        <f t="shared" si="3"/>
        <v>0</v>
      </c>
      <c r="K108" s="57"/>
    </row>
    <row r="109" spans="1:11" ht="42.75" outlineLevel="3">
      <c r="A109" s="126" t="s">
        <v>932</v>
      </c>
      <c r="B109" s="127" t="s">
        <v>933</v>
      </c>
      <c r="C109" s="126"/>
      <c r="D109" s="128"/>
      <c r="E109" s="126"/>
      <c r="F109" s="128"/>
      <c r="G109" s="129">
        <f>SUM(G110:G117)</f>
        <v>20568.68</v>
      </c>
      <c r="H109" s="129">
        <f>SUM(H110:H117)</f>
        <v>17918.920000000002</v>
      </c>
      <c r="I109" s="130">
        <f t="shared" si="2"/>
        <v>87.117500977213908</v>
      </c>
      <c r="J109" s="131">
        <f t="shared" si="3"/>
        <v>-2649.7599999999984</v>
      </c>
      <c r="K109" s="57"/>
    </row>
    <row r="110" spans="1:11" ht="30" outlineLevel="4">
      <c r="A110" s="487" t="s">
        <v>934</v>
      </c>
      <c r="B110" s="489" t="s">
        <v>935</v>
      </c>
      <c r="C110" s="132" t="s">
        <v>20</v>
      </c>
      <c r="D110" s="134" t="s">
        <v>13</v>
      </c>
      <c r="E110" s="132" t="s">
        <v>138</v>
      </c>
      <c r="F110" s="134" t="s">
        <v>139</v>
      </c>
      <c r="G110" s="135">
        <v>1.2</v>
      </c>
      <c r="H110" s="135">
        <v>1.2</v>
      </c>
      <c r="I110" s="57">
        <f t="shared" si="2"/>
        <v>100</v>
      </c>
      <c r="J110" s="131">
        <f t="shared" si="3"/>
        <v>0</v>
      </c>
      <c r="K110" s="57"/>
    </row>
    <row r="111" spans="1:11" ht="30" outlineLevel="4">
      <c r="A111" s="488"/>
      <c r="B111" s="490"/>
      <c r="C111" s="132" t="s">
        <v>20</v>
      </c>
      <c r="D111" s="134" t="s">
        <v>13</v>
      </c>
      <c r="E111" s="132" t="s">
        <v>21</v>
      </c>
      <c r="F111" s="134" t="s">
        <v>22</v>
      </c>
      <c r="G111" s="135">
        <v>1216.43</v>
      </c>
      <c r="H111" s="135">
        <v>1200.02</v>
      </c>
      <c r="I111" s="130">
        <f t="shared" si="2"/>
        <v>98.650970462747551</v>
      </c>
      <c r="J111" s="131">
        <f t="shared" si="3"/>
        <v>-16.410000000000082</v>
      </c>
      <c r="K111" s="57"/>
    </row>
    <row r="112" spans="1:11" ht="138.75" customHeight="1" outlineLevel="4">
      <c r="A112" s="132" t="s">
        <v>936</v>
      </c>
      <c r="B112" s="133" t="s">
        <v>937</v>
      </c>
      <c r="C112" s="132" t="s">
        <v>20</v>
      </c>
      <c r="D112" s="134" t="s">
        <v>13</v>
      </c>
      <c r="E112" s="132" t="s">
        <v>21</v>
      </c>
      <c r="F112" s="134" t="s">
        <v>22</v>
      </c>
      <c r="G112" s="135">
        <v>1985.32</v>
      </c>
      <c r="H112" s="135">
        <v>992.66</v>
      </c>
      <c r="I112" s="57">
        <f t="shared" si="2"/>
        <v>50</v>
      </c>
      <c r="J112" s="131">
        <f t="shared" si="3"/>
        <v>-992.66</v>
      </c>
      <c r="K112" s="140" t="s">
        <v>1783</v>
      </c>
    </row>
    <row r="113" spans="1:11" ht="94.5" customHeight="1" outlineLevel="4">
      <c r="A113" s="132" t="s">
        <v>938</v>
      </c>
      <c r="B113" s="133" t="s">
        <v>939</v>
      </c>
      <c r="C113" s="132" t="s">
        <v>20</v>
      </c>
      <c r="D113" s="134" t="s">
        <v>13</v>
      </c>
      <c r="E113" s="132" t="s">
        <v>21</v>
      </c>
      <c r="F113" s="134" t="s">
        <v>22</v>
      </c>
      <c r="G113" s="135">
        <v>1465.76</v>
      </c>
      <c r="H113" s="135">
        <v>1465.76</v>
      </c>
      <c r="I113" s="57">
        <f t="shared" si="2"/>
        <v>100</v>
      </c>
      <c r="J113" s="131">
        <f t="shared" si="3"/>
        <v>0</v>
      </c>
      <c r="K113" s="57"/>
    </row>
    <row r="114" spans="1:11" ht="75" outlineLevel="4">
      <c r="A114" s="132" t="s">
        <v>940</v>
      </c>
      <c r="B114" s="133" t="s">
        <v>941</v>
      </c>
      <c r="C114" s="132" t="s">
        <v>20</v>
      </c>
      <c r="D114" s="134" t="s">
        <v>13</v>
      </c>
      <c r="E114" s="132" t="s">
        <v>21</v>
      </c>
      <c r="F114" s="134" t="s">
        <v>22</v>
      </c>
      <c r="G114" s="135">
        <v>129.27000000000001</v>
      </c>
      <c r="H114" s="135">
        <v>129.27000000000001</v>
      </c>
      <c r="I114" s="57">
        <f t="shared" si="2"/>
        <v>100</v>
      </c>
      <c r="J114" s="131">
        <f t="shared" si="3"/>
        <v>0</v>
      </c>
      <c r="K114" s="57"/>
    </row>
    <row r="115" spans="1:11" ht="45" outlineLevel="4">
      <c r="A115" s="132" t="s">
        <v>942</v>
      </c>
      <c r="B115" s="133" t="s">
        <v>943</v>
      </c>
      <c r="C115" s="132" t="s">
        <v>20</v>
      </c>
      <c r="D115" s="134" t="s">
        <v>13</v>
      </c>
      <c r="E115" s="132" t="s">
        <v>21</v>
      </c>
      <c r="F115" s="134" t="s">
        <v>22</v>
      </c>
      <c r="G115" s="135">
        <v>80</v>
      </c>
      <c r="H115" s="135">
        <v>80</v>
      </c>
      <c r="I115" s="57">
        <f t="shared" si="2"/>
        <v>100</v>
      </c>
      <c r="J115" s="131">
        <f t="shared" si="3"/>
        <v>0</v>
      </c>
      <c r="K115" s="57"/>
    </row>
    <row r="116" spans="1:11" ht="57" customHeight="1" outlineLevel="4">
      <c r="A116" s="487" t="s">
        <v>944</v>
      </c>
      <c r="B116" s="487" t="s">
        <v>945</v>
      </c>
      <c r="C116" s="132" t="s">
        <v>1412</v>
      </c>
      <c r="D116" s="134"/>
      <c r="E116" s="132" t="s">
        <v>946</v>
      </c>
      <c r="F116" s="489" t="s">
        <v>1413</v>
      </c>
      <c r="G116" s="135">
        <v>15688.92</v>
      </c>
      <c r="H116" s="135">
        <v>14048.44</v>
      </c>
      <c r="I116" s="130">
        <f t="shared" si="2"/>
        <v>89.543703454412409</v>
      </c>
      <c r="J116" s="131">
        <f t="shared" si="3"/>
        <v>-1640.4799999999996</v>
      </c>
      <c r="K116" s="491" t="s">
        <v>1782</v>
      </c>
    </row>
    <row r="117" spans="1:11" ht="51.75" customHeight="1" outlineLevel="4">
      <c r="A117" s="488"/>
      <c r="B117" s="488"/>
      <c r="C117" s="132" t="s">
        <v>1414</v>
      </c>
      <c r="D117" s="134" t="s">
        <v>1389</v>
      </c>
      <c r="E117" s="132" t="s">
        <v>947</v>
      </c>
      <c r="F117" s="490"/>
      <c r="G117" s="135">
        <v>1.78</v>
      </c>
      <c r="H117" s="135">
        <v>1.57</v>
      </c>
      <c r="I117" s="130">
        <f t="shared" si="2"/>
        <v>88.202247191011239</v>
      </c>
      <c r="J117" s="131">
        <f t="shared" si="3"/>
        <v>-0.20999999999999996</v>
      </c>
      <c r="K117" s="492"/>
    </row>
    <row r="118" spans="1:11" ht="42.75" outlineLevel="3">
      <c r="A118" s="126" t="s">
        <v>948</v>
      </c>
      <c r="B118" s="127" t="s">
        <v>949</v>
      </c>
      <c r="C118" s="126"/>
      <c r="D118" s="128"/>
      <c r="E118" s="126"/>
      <c r="F118" s="128"/>
      <c r="G118" s="129">
        <f>SUM(G119:G125)</f>
        <v>13400</v>
      </c>
      <c r="H118" s="129">
        <f>SUM(H119:H125)</f>
        <v>13400</v>
      </c>
      <c r="I118" s="57">
        <f t="shared" si="2"/>
        <v>100</v>
      </c>
      <c r="J118" s="131">
        <f t="shared" si="3"/>
        <v>0</v>
      </c>
      <c r="K118" s="57"/>
    </row>
    <row r="119" spans="1:11" ht="30" outlineLevel="4">
      <c r="A119" s="132" t="s">
        <v>950</v>
      </c>
      <c r="B119" s="133" t="s">
        <v>951</v>
      </c>
      <c r="C119" s="132" t="s">
        <v>20</v>
      </c>
      <c r="D119" s="134" t="s">
        <v>13</v>
      </c>
      <c r="E119" s="132" t="s">
        <v>952</v>
      </c>
      <c r="F119" s="134" t="s">
        <v>951</v>
      </c>
      <c r="G119" s="135">
        <v>25</v>
      </c>
      <c r="H119" s="135">
        <v>25</v>
      </c>
      <c r="I119" s="57">
        <f t="shared" si="2"/>
        <v>100</v>
      </c>
      <c r="J119" s="131">
        <f t="shared" si="3"/>
        <v>0</v>
      </c>
      <c r="K119" s="57"/>
    </row>
    <row r="120" spans="1:11" ht="48.75" customHeight="1" outlineLevel="4">
      <c r="A120" s="487" t="s">
        <v>953</v>
      </c>
      <c r="B120" s="487" t="s">
        <v>302</v>
      </c>
      <c r="C120" s="132" t="s">
        <v>1384</v>
      </c>
      <c r="D120" s="134" t="s">
        <v>1356</v>
      </c>
      <c r="E120" s="132" t="s">
        <v>954</v>
      </c>
      <c r="F120" s="489" t="s">
        <v>1415</v>
      </c>
      <c r="G120" s="135">
        <v>1550</v>
      </c>
      <c r="H120" s="135">
        <v>1550</v>
      </c>
      <c r="I120" s="57">
        <f t="shared" si="2"/>
        <v>100</v>
      </c>
      <c r="J120" s="131">
        <f t="shared" si="3"/>
        <v>0</v>
      </c>
      <c r="K120" s="57"/>
    </row>
    <row r="121" spans="1:11" ht="49.5" customHeight="1" outlineLevel="4">
      <c r="A121" s="488"/>
      <c r="B121" s="488"/>
      <c r="C121" s="132" t="s">
        <v>1386</v>
      </c>
      <c r="D121" s="134"/>
      <c r="E121" s="132" t="s">
        <v>958</v>
      </c>
      <c r="F121" s="490"/>
      <c r="G121" s="135">
        <v>1550</v>
      </c>
      <c r="H121" s="135">
        <v>1550</v>
      </c>
      <c r="I121" s="57">
        <f t="shared" si="2"/>
        <v>100</v>
      </c>
      <c r="J121" s="131">
        <f t="shared" si="3"/>
        <v>0</v>
      </c>
      <c r="K121" s="57"/>
    </row>
    <row r="122" spans="1:11" ht="45.75" customHeight="1" outlineLevel="4">
      <c r="A122" s="487" t="s">
        <v>953</v>
      </c>
      <c r="B122" s="487" t="s">
        <v>302</v>
      </c>
      <c r="C122" s="132" t="s">
        <v>1384</v>
      </c>
      <c r="D122" s="134" t="s">
        <v>1356</v>
      </c>
      <c r="E122" s="132" t="s">
        <v>955</v>
      </c>
      <c r="F122" s="489" t="s">
        <v>1416</v>
      </c>
      <c r="G122" s="135">
        <v>2487.5</v>
      </c>
      <c r="H122" s="135">
        <v>2487.5</v>
      </c>
      <c r="I122" s="57">
        <f t="shared" si="2"/>
        <v>100</v>
      </c>
      <c r="J122" s="131">
        <f t="shared" si="3"/>
        <v>0</v>
      </c>
      <c r="K122" s="57"/>
    </row>
    <row r="123" spans="1:11" ht="45" customHeight="1" outlineLevel="4">
      <c r="A123" s="488"/>
      <c r="B123" s="488"/>
      <c r="C123" s="132" t="s">
        <v>1386</v>
      </c>
      <c r="D123" s="134"/>
      <c r="E123" s="132" t="s">
        <v>959</v>
      </c>
      <c r="F123" s="490"/>
      <c r="G123" s="135">
        <v>2487.5</v>
      </c>
      <c r="H123" s="135">
        <v>2487.5</v>
      </c>
      <c r="I123" s="57">
        <f t="shared" si="2"/>
        <v>100</v>
      </c>
      <c r="J123" s="131">
        <f t="shared" si="3"/>
        <v>0</v>
      </c>
      <c r="K123" s="57"/>
    </row>
    <row r="124" spans="1:11" ht="46.5" customHeight="1" outlineLevel="4">
      <c r="A124" s="487" t="s">
        <v>953</v>
      </c>
      <c r="B124" s="489" t="s">
        <v>302</v>
      </c>
      <c r="C124" s="132" t="s">
        <v>1384</v>
      </c>
      <c r="D124" s="134" t="s">
        <v>1356</v>
      </c>
      <c r="E124" s="132" t="s">
        <v>956</v>
      </c>
      <c r="F124" s="489" t="s">
        <v>1417</v>
      </c>
      <c r="G124" s="135">
        <v>2650</v>
      </c>
      <c r="H124" s="135">
        <v>2650</v>
      </c>
      <c r="I124" s="57">
        <f t="shared" si="2"/>
        <v>100</v>
      </c>
      <c r="J124" s="131">
        <f t="shared" si="3"/>
        <v>0</v>
      </c>
      <c r="K124" s="57"/>
    </row>
    <row r="125" spans="1:11" ht="45.75" customHeight="1" outlineLevel="4">
      <c r="A125" s="488"/>
      <c r="B125" s="490"/>
      <c r="C125" s="132" t="s">
        <v>1386</v>
      </c>
      <c r="D125" s="134"/>
      <c r="E125" s="132" t="s">
        <v>957</v>
      </c>
      <c r="F125" s="490"/>
      <c r="G125" s="135">
        <v>2650</v>
      </c>
      <c r="H125" s="135">
        <v>2650</v>
      </c>
      <c r="I125" s="57">
        <f t="shared" si="2"/>
        <v>100</v>
      </c>
      <c r="J125" s="131">
        <f t="shared" si="3"/>
        <v>0</v>
      </c>
      <c r="K125" s="57"/>
    </row>
    <row r="126" spans="1:11" ht="57" outlineLevel="3">
      <c r="A126" s="126" t="s">
        <v>960</v>
      </c>
      <c r="B126" s="127" t="s">
        <v>961</v>
      </c>
      <c r="C126" s="126"/>
      <c r="D126" s="128"/>
      <c r="E126" s="126"/>
      <c r="F126" s="128"/>
      <c r="G126" s="129">
        <v>356.16</v>
      </c>
      <c r="H126" s="129">
        <v>356.16</v>
      </c>
      <c r="I126" s="57">
        <f t="shared" si="2"/>
        <v>100</v>
      </c>
      <c r="J126" s="131">
        <f t="shared" si="3"/>
        <v>0</v>
      </c>
      <c r="K126" s="57"/>
    </row>
    <row r="127" spans="1:11" ht="30" outlineLevel="4">
      <c r="A127" s="132" t="s">
        <v>962</v>
      </c>
      <c r="B127" s="133" t="s">
        <v>963</v>
      </c>
      <c r="C127" s="132" t="s">
        <v>20</v>
      </c>
      <c r="D127" s="134" t="s">
        <v>13</v>
      </c>
      <c r="E127" s="132" t="s">
        <v>21</v>
      </c>
      <c r="F127" s="134" t="s">
        <v>22</v>
      </c>
      <c r="G127" s="135">
        <v>356.16</v>
      </c>
      <c r="H127" s="135">
        <v>356.16</v>
      </c>
      <c r="I127" s="57">
        <f t="shared" si="2"/>
        <v>100</v>
      </c>
      <c r="J127" s="131">
        <f t="shared" si="3"/>
        <v>0</v>
      </c>
      <c r="K127" s="57"/>
    </row>
    <row r="128" spans="1:11" ht="42.75" outlineLevel="2">
      <c r="A128" s="126" t="s">
        <v>964</v>
      </c>
      <c r="B128" s="127" t="s">
        <v>965</v>
      </c>
      <c r="C128" s="126"/>
      <c r="D128" s="128"/>
      <c r="E128" s="126"/>
      <c r="F128" s="128"/>
      <c r="G128" s="129">
        <v>12705.9</v>
      </c>
      <c r="H128" s="129">
        <v>12012.47</v>
      </c>
      <c r="I128" s="130">
        <f t="shared" si="2"/>
        <v>94.542456653995387</v>
      </c>
      <c r="J128" s="131">
        <f t="shared" si="3"/>
        <v>-693.43000000000029</v>
      </c>
      <c r="K128" s="57"/>
    </row>
    <row r="129" spans="1:11" ht="28.5" outlineLevel="3">
      <c r="A129" s="126" t="s">
        <v>966</v>
      </c>
      <c r="B129" s="127" t="s">
        <v>967</v>
      </c>
      <c r="C129" s="126"/>
      <c r="D129" s="128"/>
      <c r="E129" s="126"/>
      <c r="F129" s="128"/>
      <c r="G129" s="129">
        <f>G130+G131+G132+G133+G134</f>
        <v>11923.36</v>
      </c>
      <c r="H129" s="129">
        <f>H130+H131+H132+H133+H134</f>
        <v>11409.76</v>
      </c>
      <c r="I129" s="130">
        <f t="shared" si="2"/>
        <v>95.692489365413763</v>
      </c>
      <c r="J129" s="131">
        <f t="shared" si="3"/>
        <v>-513.60000000000036</v>
      </c>
      <c r="K129" s="57"/>
    </row>
    <row r="130" spans="1:11" ht="90" outlineLevel="4">
      <c r="A130" s="132" t="s">
        <v>968</v>
      </c>
      <c r="B130" s="133" t="s">
        <v>969</v>
      </c>
      <c r="C130" s="132" t="s">
        <v>1418</v>
      </c>
      <c r="D130" s="134"/>
      <c r="E130" s="132" t="s">
        <v>970</v>
      </c>
      <c r="F130" s="134" t="s">
        <v>1419</v>
      </c>
      <c r="G130" s="135">
        <v>7200</v>
      </c>
      <c r="H130" s="135">
        <v>6686.4</v>
      </c>
      <c r="I130" s="130">
        <f t="shared" si="2"/>
        <v>92.86666666666666</v>
      </c>
      <c r="J130" s="131">
        <f t="shared" si="3"/>
        <v>-513.60000000000036</v>
      </c>
      <c r="K130" s="57" t="s">
        <v>1361</v>
      </c>
    </row>
    <row r="131" spans="1:11" ht="30" outlineLevel="4">
      <c r="A131" s="132" t="s">
        <v>971</v>
      </c>
      <c r="B131" s="133" t="s">
        <v>972</v>
      </c>
      <c r="C131" s="132" t="s">
        <v>20</v>
      </c>
      <c r="D131" s="134" t="s">
        <v>13</v>
      </c>
      <c r="E131" s="132" t="s">
        <v>21</v>
      </c>
      <c r="F131" s="134" t="s">
        <v>22</v>
      </c>
      <c r="G131" s="135">
        <v>4500</v>
      </c>
      <c r="H131" s="135">
        <v>4500</v>
      </c>
      <c r="I131" s="57">
        <f t="shared" si="2"/>
        <v>100</v>
      </c>
      <c r="J131" s="131">
        <f t="shared" si="3"/>
        <v>0</v>
      </c>
      <c r="K131" s="57"/>
    </row>
    <row r="132" spans="1:11" ht="60" outlineLevel="4">
      <c r="A132" s="132" t="s">
        <v>973</v>
      </c>
      <c r="B132" s="133" t="s">
        <v>974</v>
      </c>
      <c r="C132" s="132" t="s">
        <v>20</v>
      </c>
      <c r="D132" s="134" t="s">
        <v>13</v>
      </c>
      <c r="E132" s="132" t="s">
        <v>21</v>
      </c>
      <c r="F132" s="134" t="s">
        <v>22</v>
      </c>
      <c r="G132" s="135">
        <v>95.33</v>
      </c>
      <c r="H132" s="135">
        <v>95.33</v>
      </c>
      <c r="I132" s="57">
        <f t="shared" si="2"/>
        <v>100</v>
      </c>
      <c r="J132" s="131">
        <f t="shared" si="3"/>
        <v>0</v>
      </c>
      <c r="K132" s="57"/>
    </row>
    <row r="133" spans="1:11" ht="30" outlineLevel="4">
      <c r="A133" s="132" t="s">
        <v>975</v>
      </c>
      <c r="B133" s="133" t="s">
        <v>976</v>
      </c>
      <c r="C133" s="132" t="s">
        <v>20</v>
      </c>
      <c r="D133" s="134" t="s">
        <v>13</v>
      </c>
      <c r="E133" s="132" t="s">
        <v>21</v>
      </c>
      <c r="F133" s="134" t="s">
        <v>22</v>
      </c>
      <c r="G133" s="135">
        <v>80</v>
      </c>
      <c r="H133" s="135">
        <v>80</v>
      </c>
      <c r="I133" s="57">
        <f t="shared" si="2"/>
        <v>100</v>
      </c>
      <c r="J133" s="131">
        <f t="shared" si="3"/>
        <v>0</v>
      </c>
      <c r="K133" s="57"/>
    </row>
    <row r="134" spans="1:11" ht="30" outlineLevel="4">
      <c r="A134" s="132" t="s">
        <v>977</v>
      </c>
      <c r="B134" s="133" t="s">
        <v>978</v>
      </c>
      <c r="C134" s="132" t="s">
        <v>20</v>
      </c>
      <c r="D134" s="134" t="s">
        <v>13</v>
      </c>
      <c r="E134" s="132" t="s">
        <v>21</v>
      </c>
      <c r="F134" s="134" t="s">
        <v>22</v>
      </c>
      <c r="G134" s="135">
        <v>48.03</v>
      </c>
      <c r="H134" s="135">
        <v>48.03</v>
      </c>
      <c r="I134" s="57">
        <f t="shared" si="2"/>
        <v>100</v>
      </c>
      <c r="J134" s="131">
        <f t="shared" si="3"/>
        <v>0</v>
      </c>
      <c r="K134" s="57"/>
    </row>
    <row r="135" spans="1:11" ht="57" outlineLevel="3">
      <c r="A135" s="126" t="s">
        <v>979</v>
      </c>
      <c r="B135" s="127" t="s">
        <v>980</v>
      </c>
      <c r="C135" s="126"/>
      <c r="D135" s="128"/>
      <c r="E135" s="126"/>
      <c r="F135" s="128"/>
      <c r="G135" s="129">
        <f>G136+G137+G138+G139+G140</f>
        <v>782.56000000000006</v>
      </c>
      <c r="H135" s="129">
        <f>H136+H137+H138+H139+H140</f>
        <v>602.71999999999991</v>
      </c>
      <c r="I135" s="130">
        <f t="shared" si="2"/>
        <v>77.019014516458782</v>
      </c>
      <c r="J135" s="131">
        <f t="shared" si="3"/>
        <v>-179.84000000000015</v>
      </c>
      <c r="K135" s="57"/>
    </row>
    <row r="136" spans="1:11" ht="107.25" customHeight="1" outlineLevel="4">
      <c r="A136" s="132" t="s">
        <v>981</v>
      </c>
      <c r="B136" s="133" t="s">
        <v>982</v>
      </c>
      <c r="C136" s="132" t="s">
        <v>1420</v>
      </c>
      <c r="D136" s="134"/>
      <c r="E136" s="132" t="s">
        <v>983</v>
      </c>
      <c r="F136" s="134" t="s">
        <v>1421</v>
      </c>
      <c r="G136" s="135">
        <v>13.7</v>
      </c>
      <c r="H136" s="135">
        <v>13.7</v>
      </c>
      <c r="I136" s="57">
        <f t="shared" ref="I136:I146" si="4">H136/G136*100</f>
        <v>100</v>
      </c>
      <c r="J136" s="131">
        <f t="shared" ref="J136:J146" si="5">H136-G136</f>
        <v>0</v>
      </c>
      <c r="K136" s="57"/>
    </row>
    <row r="137" spans="1:11" ht="219.75" customHeight="1" outlineLevel="4">
      <c r="A137" s="132" t="s">
        <v>985</v>
      </c>
      <c r="B137" s="139" t="s">
        <v>986</v>
      </c>
      <c r="C137" s="132" t="s">
        <v>1422</v>
      </c>
      <c r="D137" s="134"/>
      <c r="E137" s="132" t="s">
        <v>988</v>
      </c>
      <c r="F137" s="134" t="s">
        <v>987</v>
      </c>
      <c r="G137" s="135">
        <v>539.17999999999995</v>
      </c>
      <c r="H137" s="135">
        <v>372.51</v>
      </c>
      <c r="I137" s="130">
        <f t="shared" si="4"/>
        <v>69.088245112949295</v>
      </c>
      <c r="J137" s="131">
        <f t="shared" si="5"/>
        <v>-166.66999999999996</v>
      </c>
      <c r="K137" s="343" t="s">
        <v>1781</v>
      </c>
    </row>
    <row r="138" spans="1:11" ht="219.75" customHeight="1" outlineLevel="4">
      <c r="A138" s="132" t="s">
        <v>985</v>
      </c>
      <c r="B138" s="139" t="s">
        <v>986</v>
      </c>
      <c r="C138" s="132" t="s">
        <v>1423</v>
      </c>
      <c r="D138" s="134"/>
      <c r="E138" s="132" t="s">
        <v>990</v>
      </c>
      <c r="F138" s="134" t="s">
        <v>989</v>
      </c>
      <c r="G138" s="135">
        <v>184.55</v>
      </c>
      <c r="H138" s="135">
        <v>171.38</v>
      </c>
      <c r="I138" s="130">
        <f t="shared" si="4"/>
        <v>92.863722568409628</v>
      </c>
      <c r="J138" s="131">
        <f t="shared" si="5"/>
        <v>-13.170000000000016</v>
      </c>
      <c r="K138" s="343" t="s">
        <v>1781</v>
      </c>
    </row>
    <row r="139" spans="1:11" ht="217.5" customHeight="1" outlineLevel="4">
      <c r="A139" s="132" t="s">
        <v>985</v>
      </c>
      <c r="B139" s="139" t="s">
        <v>986</v>
      </c>
      <c r="C139" s="132" t="s">
        <v>991</v>
      </c>
      <c r="D139" s="134"/>
      <c r="E139" s="132" t="s">
        <v>988</v>
      </c>
      <c r="F139" s="134" t="s">
        <v>987</v>
      </c>
      <c r="G139" s="135">
        <v>28.29</v>
      </c>
      <c r="H139" s="135">
        <v>28.29</v>
      </c>
      <c r="I139" s="57">
        <f t="shared" si="4"/>
        <v>100</v>
      </c>
      <c r="J139" s="131">
        <f t="shared" si="5"/>
        <v>0</v>
      </c>
      <c r="K139" s="57"/>
    </row>
    <row r="140" spans="1:11" ht="215.25" customHeight="1" outlineLevel="4">
      <c r="A140" s="132" t="s">
        <v>985</v>
      </c>
      <c r="B140" s="139" t="s">
        <v>986</v>
      </c>
      <c r="C140" s="132" t="s">
        <v>992</v>
      </c>
      <c r="D140" s="134"/>
      <c r="E140" s="132" t="s">
        <v>990</v>
      </c>
      <c r="F140" s="134" t="s">
        <v>989</v>
      </c>
      <c r="G140" s="135">
        <v>16.84</v>
      </c>
      <c r="H140" s="135">
        <v>16.84</v>
      </c>
      <c r="I140" s="57">
        <f t="shared" si="4"/>
        <v>100</v>
      </c>
      <c r="J140" s="131">
        <f t="shared" si="5"/>
        <v>0</v>
      </c>
      <c r="K140" s="57"/>
    </row>
    <row r="141" spans="1:11" ht="57" outlineLevel="2">
      <c r="A141" s="126" t="s">
        <v>993</v>
      </c>
      <c r="B141" s="127" t="s">
        <v>227</v>
      </c>
      <c r="C141" s="126"/>
      <c r="D141" s="128"/>
      <c r="E141" s="126"/>
      <c r="F141" s="128"/>
      <c r="G141" s="129">
        <v>8112.47</v>
      </c>
      <c r="H141" s="129">
        <v>8047.35</v>
      </c>
      <c r="I141" s="130">
        <f t="shared" si="4"/>
        <v>99.197285167156252</v>
      </c>
      <c r="J141" s="131">
        <f t="shared" si="5"/>
        <v>-65.119999999999891</v>
      </c>
      <c r="K141" s="57"/>
    </row>
    <row r="142" spans="1:11" ht="57" outlineLevel="3">
      <c r="A142" s="126" t="s">
        <v>994</v>
      </c>
      <c r="B142" s="127" t="s">
        <v>127</v>
      </c>
      <c r="C142" s="126"/>
      <c r="D142" s="128"/>
      <c r="E142" s="126"/>
      <c r="F142" s="128"/>
      <c r="G142" s="129">
        <v>8112.47</v>
      </c>
      <c r="H142" s="129">
        <v>8047.35</v>
      </c>
      <c r="I142" s="130">
        <f t="shared" si="4"/>
        <v>99.197285167156252</v>
      </c>
      <c r="J142" s="131">
        <f t="shared" si="5"/>
        <v>-65.119999999999891</v>
      </c>
      <c r="K142" s="57"/>
    </row>
    <row r="143" spans="1:11" ht="30" outlineLevel="4">
      <c r="A143" s="132" t="s">
        <v>995</v>
      </c>
      <c r="B143" s="133" t="s">
        <v>129</v>
      </c>
      <c r="C143" s="132" t="s">
        <v>20</v>
      </c>
      <c r="D143" s="134" t="s">
        <v>13</v>
      </c>
      <c r="E143" s="132" t="s">
        <v>130</v>
      </c>
      <c r="F143" s="134" t="s">
        <v>131</v>
      </c>
      <c r="G143" s="135">
        <v>31.2</v>
      </c>
      <c r="H143" s="135">
        <v>0</v>
      </c>
      <c r="I143" s="57">
        <f t="shared" si="4"/>
        <v>0</v>
      </c>
      <c r="J143" s="131">
        <f t="shared" si="5"/>
        <v>-31.2</v>
      </c>
      <c r="K143" s="255" t="s">
        <v>1650</v>
      </c>
    </row>
    <row r="144" spans="1:11" ht="30" outlineLevel="4">
      <c r="A144" s="132" t="s">
        <v>995</v>
      </c>
      <c r="B144" s="133" t="s">
        <v>129</v>
      </c>
      <c r="C144" s="132" t="s">
        <v>20</v>
      </c>
      <c r="D144" s="134" t="s">
        <v>13</v>
      </c>
      <c r="E144" s="132" t="s">
        <v>132</v>
      </c>
      <c r="F144" s="134" t="s">
        <v>22</v>
      </c>
      <c r="G144" s="135">
        <v>8052.49</v>
      </c>
      <c r="H144" s="135">
        <v>8018.57</v>
      </c>
      <c r="I144" s="130">
        <f t="shared" si="4"/>
        <v>99.578763835782468</v>
      </c>
      <c r="J144" s="131">
        <f t="shared" si="5"/>
        <v>-33.920000000000073</v>
      </c>
      <c r="K144" s="255" t="s">
        <v>1651</v>
      </c>
    </row>
    <row r="145" spans="1:11" ht="30" outlineLevel="4">
      <c r="A145" s="132" t="s">
        <v>995</v>
      </c>
      <c r="B145" s="133" t="s">
        <v>129</v>
      </c>
      <c r="C145" s="132" t="s">
        <v>996</v>
      </c>
      <c r="D145" s="134" t="s">
        <v>997</v>
      </c>
      <c r="E145" s="132" t="s">
        <v>132</v>
      </c>
      <c r="F145" s="134" t="s">
        <v>22</v>
      </c>
      <c r="G145" s="135">
        <v>3.68</v>
      </c>
      <c r="H145" s="135">
        <v>3.68</v>
      </c>
      <c r="I145" s="57">
        <f t="shared" si="4"/>
        <v>100</v>
      </c>
      <c r="J145" s="131">
        <f t="shared" si="5"/>
        <v>0</v>
      </c>
      <c r="K145" s="57"/>
    </row>
    <row r="146" spans="1:11" ht="90" outlineLevel="4">
      <c r="A146" s="132" t="s">
        <v>998</v>
      </c>
      <c r="B146" s="133" t="s">
        <v>999</v>
      </c>
      <c r="C146" s="132" t="s">
        <v>1000</v>
      </c>
      <c r="D146" s="134" t="s">
        <v>1001</v>
      </c>
      <c r="E146" s="132" t="s">
        <v>983</v>
      </c>
      <c r="F146" s="134" t="s">
        <v>984</v>
      </c>
      <c r="G146" s="135">
        <v>25.1</v>
      </c>
      <c r="H146" s="135">
        <v>25.1</v>
      </c>
      <c r="I146" s="57">
        <f t="shared" si="4"/>
        <v>100</v>
      </c>
      <c r="J146" s="131">
        <f t="shared" si="5"/>
        <v>0</v>
      </c>
      <c r="K146" s="57"/>
    </row>
  </sheetData>
  <mergeCells count="105">
    <mergeCell ref="A2:K2"/>
    <mergeCell ref="A3:G3"/>
    <mergeCell ref="A19:A20"/>
    <mergeCell ref="B19:B20"/>
    <mergeCell ref="F19:F20"/>
    <mergeCell ref="A21:A22"/>
    <mergeCell ref="B21:B22"/>
    <mergeCell ref="F21:F22"/>
    <mergeCell ref="A50:A52"/>
    <mergeCell ref="B50:B52"/>
    <mergeCell ref="F50:F52"/>
    <mergeCell ref="A53:A55"/>
    <mergeCell ref="B53:B55"/>
    <mergeCell ref="F53:F55"/>
    <mergeCell ref="A23:A24"/>
    <mergeCell ref="B23:B24"/>
    <mergeCell ref="F23:F24"/>
    <mergeCell ref="A25:A26"/>
    <mergeCell ref="B25:B26"/>
    <mergeCell ref="A48:A49"/>
    <mergeCell ref="B48:B49"/>
    <mergeCell ref="F48:F49"/>
    <mergeCell ref="A60:A61"/>
    <mergeCell ref="B60:B61"/>
    <mergeCell ref="F60:F61"/>
    <mergeCell ref="A62:A63"/>
    <mergeCell ref="B62:B63"/>
    <mergeCell ref="F62:F63"/>
    <mergeCell ref="A56:A57"/>
    <mergeCell ref="B56:B57"/>
    <mergeCell ref="F56:F57"/>
    <mergeCell ref="A58:A59"/>
    <mergeCell ref="B58:B59"/>
    <mergeCell ref="F58:F59"/>
    <mergeCell ref="A68:A69"/>
    <mergeCell ref="B68:B69"/>
    <mergeCell ref="F68:F69"/>
    <mergeCell ref="A70:A71"/>
    <mergeCell ref="B70:B71"/>
    <mergeCell ref="F70:F71"/>
    <mergeCell ref="A64:A65"/>
    <mergeCell ref="B64:B65"/>
    <mergeCell ref="F64:F65"/>
    <mergeCell ref="A66:A67"/>
    <mergeCell ref="B66:B67"/>
    <mergeCell ref="F66:F67"/>
    <mergeCell ref="A85:A86"/>
    <mergeCell ref="B85:B86"/>
    <mergeCell ref="F85:F86"/>
    <mergeCell ref="A87:A88"/>
    <mergeCell ref="B87:B88"/>
    <mergeCell ref="F87:F88"/>
    <mergeCell ref="A79:A80"/>
    <mergeCell ref="B79:B80"/>
    <mergeCell ref="A81:A82"/>
    <mergeCell ref="B81:B82"/>
    <mergeCell ref="F81:F82"/>
    <mergeCell ref="A83:A84"/>
    <mergeCell ref="B83:B84"/>
    <mergeCell ref="F83:F84"/>
    <mergeCell ref="A93:A94"/>
    <mergeCell ref="B93:B94"/>
    <mergeCell ref="F93:F94"/>
    <mergeCell ref="A95:A96"/>
    <mergeCell ref="B95:B96"/>
    <mergeCell ref="F95:F96"/>
    <mergeCell ref="A89:A90"/>
    <mergeCell ref="B89:B90"/>
    <mergeCell ref="F89:F90"/>
    <mergeCell ref="A91:A92"/>
    <mergeCell ref="B91:B92"/>
    <mergeCell ref="F91:F92"/>
    <mergeCell ref="A101:A102"/>
    <mergeCell ref="B101:B102"/>
    <mergeCell ref="F101:F102"/>
    <mergeCell ref="A103:A104"/>
    <mergeCell ref="B103:B104"/>
    <mergeCell ref="F103:F104"/>
    <mergeCell ref="A97:A98"/>
    <mergeCell ref="B97:B98"/>
    <mergeCell ref="F97:F98"/>
    <mergeCell ref="A99:A100"/>
    <mergeCell ref="B99:B100"/>
    <mergeCell ref="F99:F100"/>
    <mergeCell ref="A110:A111"/>
    <mergeCell ref="B110:B111"/>
    <mergeCell ref="A116:A117"/>
    <mergeCell ref="B116:B117"/>
    <mergeCell ref="F116:F117"/>
    <mergeCell ref="K116:K117"/>
    <mergeCell ref="A105:A106"/>
    <mergeCell ref="B105:B106"/>
    <mergeCell ref="F105:F106"/>
    <mergeCell ref="A107:A108"/>
    <mergeCell ref="B107:B108"/>
    <mergeCell ref="F107:F108"/>
    <mergeCell ref="A124:A125"/>
    <mergeCell ref="B124:B125"/>
    <mergeCell ref="F124:F125"/>
    <mergeCell ref="A120:A121"/>
    <mergeCell ref="B120:B121"/>
    <mergeCell ref="F120:F121"/>
    <mergeCell ref="A122:A123"/>
    <mergeCell ref="B122:B123"/>
    <mergeCell ref="F122:F123"/>
  </mergeCells>
  <pageMargins left="0.35433070866141736" right="0" top="0" bottom="0.35433070866141736" header="0.51181102362204722" footer="0.51181102362204722"/>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sheetPr>
    <outlinePr summaryBelow="0"/>
  </sheetPr>
  <dimension ref="A1:K17"/>
  <sheetViews>
    <sheetView showGridLines="0" topLeftCell="A7" workbookViewId="0">
      <selection activeCell="M7" sqref="M7"/>
    </sheetView>
  </sheetViews>
  <sheetFormatPr defaultRowHeight="12.75" customHeight="1" outlineLevelRow="4"/>
  <cols>
    <col min="1" max="1" width="16.140625" customWidth="1"/>
    <col min="2" max="2" width="30.7109375" customWidth="1"/>
    <col min="3" max="3" width="10.28515625" customWidth="1"/>
    <col min="4" max="4" width="16.5703125" hidden="1" customWidth="1"/>
    <col min="5" max="5" width="10.28515625" hidden="1" customWidth="1"/>
    <col min="6" max="6" width="23.140625" hidden="1" customWidth="1"/>
    <col min="7" max="7" width="11" customWidth="1"/>
    <col min="8" max="8" width="10.5703125" customWidth="1"/>
    <col min="9" max="9" width="10.7109375" customWidth="1"/>
    <col min="10" max="10" width="11.42578125" customWidth="1"/>
    <col min="11" max="11" width="44" customWidth="1"/>
  </cols>
  <sheetData>
    <row r="1" spans="1:11" ht="15.75">
      <c r="A1" s="41"/>
      <c r="B1" s="42"/>
      <c r="C1" s="42"/>
      <c r="D1" s="42"/>
      <c r="E1" s="43"/>
      <c r="F1" s="10"/>
      <c r="G1" s="10"/>
      <c r="H1" s="10"/>
      <c r="I1" s="43"/>
      <c r="J1" s="10"/>
      <c r="K1" s="43" t="s">
        <v>1301</v>
      </c>
    </row>
    <row r="2" spans="1:11" ht="36" customHeight="1">
      <c r="A2" s="463" t="s">
        <v>1298</v>
      </c>
      <c r="B2" s="464"/>
      <c r="C2" s="464"/>
      <c r="D2" s="464"/>
      <c r="E2" s="465"/>
      <c r="F2" s="465"/>
      <c r="G2" s="465"/>
      <c r="H2" s="465"/>
      <c r="I2" s="465"/>
      <c r="J2" s="466"/>
      <c r="K2" s="466"/>
    </row>
    <row r="3" spans="1:11" hidden="1">
      <c r="A3" s="462"/>
      <c r="B3" s="392"/>
      <c r="C3" s="392"/>
      <c r="D3" s="392"/>
      <c r="E3" s="392"/>
      <c r="F3" s="392"/>
      <c r="G3" s="392"/>
    </row>
    <row r="4" spans="1:11">
      <c r="A4" s="6" t="s">
        <v>3</v>
      </c>
      <c r="B4" s="6"/>
      <c r="C4" s="6"/>
      <c r="D4" s="6"/>
      <c r="E4" s="6"/>
      <c r="F4" s="6"/>
      <c r="G4" s="6"/>
      <c r="H4" s="6"/>
      <c r="I4" s="1"/>
      <c r="J4" s="1"/>
      <c r="K4" s="338" t="s">
        <v>3</v>
      </c>
    </row>
    <row r="5" spans="1:11" ht="38.25" customHeight="1">
      <c r="A5" s="263" t="s">
        <v>4</v>
      </c>
      <c r="B5" s="263" t="s">
        <v>5</v>
      </c>
      <c r="C5" s="263" t="s">
        <v>6</v>
      </c>
      <c r="D5" s="263" t="s">
        <v>7</v>
      </c>
      <c r="E5" s="263" t="s">
        <v>8</v>
      </c>
      <c r="F5" s="263" t="s">
        <v>9</v>
      </c>
      <c r="G5" s="264" t="s">
        <v>1271</v>
      </c>
      <c r="H5" s="264" t="s">
        <v>1272</v>
      </c>
      <c r="I5" s="264" t="s">
        <v>1273</v>
      </c>
      <c r="J5" s="265" t="s">
        <v>1274</v>
      </c>
      <c r="K5" s="264" t="s">
        <v>1275</v>
      </c>
    </row>
    <row r="6" spans="1:11" ht="19.5" customHeight="1">
      <c r="A6" s="45" t="s">
        <v>1276</v>
      </c>
      <c r="B6" s="45" t="s">
        <v>1277</v>
      </c>
      <c r="C6" s="205" t="s">
        <v>1278</v>
      </c>
      <c r="D6" s="45" t="s">
        <v>1279</v>
      </c>
      <c r="E6" s="206" t="s">
        <v>1280</v>
      </c>
      <c r="F6" s="206" t="s">
        <v>1281</v>
      </c>
      <c r="G6" s="206" t="s">
        <v>1279</v>
      </c>
      <c r="H6" s="45" t="s">
        <v>1280</v>
      </c>
      <c r="I6" s="206" t="s">
        <v>1652</v>
      </c>
      <c r="J6" s="45" t="s">
        <v>1653</v>
      </c>
      <c r="K6" s="206" t="s">
        <v>1308</v>
      </c>
    </row>
    <row r="7" spans="1:11" ht="45" customHeight="1" outlineLevel="1">
      <c r="A7" s="256" t="s">
        <v>1002</v>
      </c>
      <c r="B7" s="257" t="s">
        <v>1003</v>
      </c>
      <c r="C7" s="256"/>
      <c r="D7" s="257"/>
      <c r="E7" s="256"/>
      <c r="F7" s="257"/>
      <c r="G7" s="260">
        <v>474.15</v>
      </c>
      <c r="H7" s="260">
        <v>469.71</v>
      </c>
      <c r="I7" s="266">
        <f>H7/G7*100</f>
        <v>99.063587472318886</v>
      </c>
      <c r="J7" s="266">
        <f>H7-G7</f>
        <v>-4.4399999999999977</v>
      </c>
      <c r="K7" s="333"/>
    </row>
    <row r="8" spans="1:11" ht="50.25" customHeight="1" outlineLevel="2">
      <c r="A8" s="256" t="s">
        <v>1004</v>
      </c>
      <c r="B8" s="257" t="s">
        <v>1005</v>
      </c>
      <c r="C8" s="256"/>
      <c r="D8" s="257"/>
      <c r="E8" s="256"/>
      <c r="F8" s="257"/>
      <c r="G8" s="260">
        <v>210.03</v>
      </c>
      <c r="H8" s="260">
        <v>210.03</v>
      </c>
      <c r="I8" s="266">
        <f t="shared" ref="I8:I17" si="0">H8/G8*100</f>
        <v>100</v>
      </c>
      <c r="J8" s="266">
        <f t="shared" ref="J8:J17" si="1">H8-G8</f>
        <v>0</v>
      </c>
      <c r="K8" s="333"/>
    </row>
    <row r="9" spans="1:11" ht="52.5" outlineLevel="3">
      <c r="A9" s="256" t="s">
        <v>1006</v>
      </c>
      <c r="B9" s="257" t="s">
        <v>1007</v>
      </c>
      <c r="C9" s="256"/>
      <c r="D9" s="257"/>
      <c r="E9" s="256"/>
      <c r="F9" s="257"/>
      <c r="G9" s="260">
        <v>168.83</v>
      </c>
      <c r="H9" s="260">
        <v>168.83</v>
      </c>
      <c r="I9" s="266">
        <f t="shared" si="0"/>
        <v>100</v>
      </c>
      <c r="J9" s="266">
        <f t="shared" si="1"/>
        <v>0</v>
      </c>
      <c r="K9" s="333"/>
    </row>
    <row r="10" spans="1:11" ht="56.25" outlineLevel="4">
      <c r="A10" s="258" t="s">
        <v>1008</v>
      </c>
      <c r="B10" s="259" t="s">
        <v>1009</v>
      </c>
      <c r="C10" s="258" t="s">
        <v>1490</v>
      </c>
      <c r="D10" s="259"/>
      <c r="E10" s="258"/>
      <c r="F10" s="259"/>
      <c r="G10" s="262">
        <v>168.63</v>
      </c>
      <c r="H10" s="262">
        <v>168.63</v>
      </c>
      <c r="I10" s="261">
        <f t="shared" si="0"/>
        <v>100</v>
      </c>
      <c r="J10" s="261">
        <f t="shared" si="1"/>
        <v>0</v>
      </c>
      <c r="K10" s="335" t="s">
        <v>1771</v>
      </c>
    </row>
    <row r="11" spans="1:11" ht="22.5" outlineLevel="4">
      <c r="A11" s="258" t="s">
        <v>1010</v>
      </c>
      <c r="B11" s="259" t="s">
        <v>1011</v>
      </c>
      <c r="C11" s="258"/>
      <c r="D11" s="259"/>
      <c r="E11" s="258"/>
      <c r="F11" s="259"/>
      <c r="G11" s="262">
        <v>0.2</v>
      </c>
      <c r="H11" s="262">
        <v>0.2</v>
      </c>
      <c r="I11" s="261">
        <f t="shared" si="0"/>
        <v>100</v>
      </c>
      <c r="J11" s="261">
        <f t="shared" si="1"/>
        <v>0</v>
      </c>
      <c r="K11" s="336" t="s">
        <v>1772</v>
      </c>
    </row>
    <row r="12" spans="1:11" ht="52.5" outlineLevel="3">
      <c r="A12" s="256" t="s">
        <v>1012</v>
      </c>
      <c r="B12" s="257" t="s">
        <v>1013</v>
      </c>
      <c r="C12" s="256"/>
      <c r="D12" s="257"/>
      <c r="E12" s="256"/>
      <c r="F12" s="257"/>
      <c r="G12" s="260">
        <v>41.2</v>
      </c>
      <c r="H12" s="260">
        <v>41.2</v>
      </c>
      <c r="I12" s="266">
        <f t="shared" si="0"/>
        <v>100</v>
      </c>
      <c r="J12" s="266">
        <f t="shared" si="1"/>
        <v>0</v>
      </c>
      <c r="K12" s="333"/>
    </row>
    <row r="13" spans="1:11" ht="33.75" outlineLevel="4">
      <c r="A13" s="258" t="s">
        <v>1014</v>
      </c>
      <c r="B13" s="259" t="s">
        <v>1015</v>
      </c>
      <c r="C13" s="258" t="s">
        <v>1490</v>
      </c>
      <c r="D13" s="259"/>
      <c r="E13" s="258"/>
      <c r="F13" s="259"/>
      <c r="G13" s="262">
        <v>41.2</v>
      </c>
      <c r="H13" s="262">
        <v>41.2</v>
      </c>
      <c r="I13" s="261">
        <f t="shared" si="0"/>
        <v>100</v>
      </c>
      <c r="J13" s="261">
        <f t="shared" si="1"/>
        <v>0</v>
      </c>
      <c r="K13" s="337" t="s">
        <v>1773</v>
      </c>
    </row>
    <row r="14" spans="1:11" ht="42" outlineLevel="2">
      <c r="A14" s="256" t="s">
        <v>1016</v>
      </c>
      <c r="B14" s="257" t="s">
        <v>1017</v>
      </c>
      <c r="C14" s="256"/>
      <c r="D14" s="257"/>
      <c r="E14" s="256"/>
      <c r="F14" s="257"/>
      <c r="G14" s="260">
        <v>264.12</v>
      </c>
      <c r="H14" s="260">
        <v>259.68</v>
      </c>
      <c r="I14" s="266">
        <f t="shared" si="0"/>
        <v>98.318945933666512</v>
      </c>
      <c r="J14" s="266">
        <f t="shared" si="1"/>
        <v>-4.4399999999999977</v>
      </c>
      <c r="K14" s="333"/>
    </row>
    <row r="15" spans="1:11" ht="52.5" outlineLevel="3">
      <c r="A15" s="256" t="s">
        <v>1018</v>
      </c>
      <c r="B15" s="257" t="s">
        <v>1019</v>
      </c>
      <c r="C15" s="256"/>
      <c r="D15" s="257"/>
      <c r="E15" s="256"/>
      <c r="F15" s="257"/>
      <c r="G15" s="260">
        <v>264.12</v>
      </c>
      <c r="H15" s="260">
        <v>259.68</v>
      </c>
      <c r="I15" s="266">
        <f t="shared" si="0"/>
        <v>98.318945933666512</v>
      </c>
      <c r="J15" s="266">
        <f t="shared" si="1"/>
        <v>-4.4399999999999977</v>
      </c>
      <c r="K15" s="333"/>
    </row>
    <row r="16" spans="1:11" ht="56.25" outlineLevel="4">
      <c r="A16" s="258" t="s">
        <v>1020</v>
      </c>
      <c r="B16" s="259" t="s">
        <v>1021</v>
      </c>
      <c r="C16" s="258" t="s">
        <v>1490</v>
      </c>
      <c r="D16" s="259"/>
      <c r="E16" s="258"/>
      <c r="F16" s="259"/>
      <c r="G16" s="262">
        <v>248.9</v>
      </c>
      <c r="H16" s="262">
        <v>244.46</v>
      </c>
      <c r="I16" s="261">
        <f t="shared" si="0"/>
        <v>98.21615106468461</v>
      </c>
      <c r="J16" s="261">
        <f t="shared" si="1"/>
        <v>-4.4399999999999977</v>
      </c>
      <c r="K16" s="337" t="s">
        <v>1774</v>
      </c>
    </row>
    <row r="17" spans="1:11" outlineLevel="4">
      <c r="A17" s="258" t="s">
        <v>1022</v>
      </c>
      <c r="B17" s="259" t="s">
        <v>1023</v>
      </c>
      <c r="C17" s="258" t="s">
        <v>1490</v>
      </c>
      <c r="D17" s="259"/>
      <c r="E17" s="258"/>
      <c r="F17" s="259"/>
      <c r="G17" s="262">
        <v>15.22</v>
      </c>
      <c r="H17" s="262">
        <v>15.22</v>
      </c>
      <c r="I17" s="261">
        <f t="shared" si="0"/>
        <v>100</v>
      </c>
      <c r="J17" s="261">
        <f t="shared" si="1"/>
        <v>0</v>
      </c>
      <c r="K17" s="334"/>
    </row>
  </sheetData>
  <mergeCells count="2">
    <mergeCell ref="A3:G3"/>
    <mergeCell ref="A2:K2"/>
  </mergeCells>
  <pageMargins left="0" right="0" top="0" bottom="0" header="0.51181102362204722" footer="0.51181102362204722"/>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sheetPr>
    <outlinePr summaryBelow="0"/>
  </sheetPr>
  <dimension ref="A1:K20"/>
  <sheetViews>
    <sheetView showGridLines="0" topLeftCell="B1" workbookViewId="0">
      <selection activeCell="G18" sqref="G18"/>
    </sheetView>
  </sheetViews>
  <sheetFormatPr defaultRowHeight="12.75" customHeight="1" outlineLevelRow="4"/>
  <cols>
    <col min="1" max="1" width="20.7109375" customWidth="1"/>
    <col min="2" max="2" width="48.42578125" customWidth="1"/>
    <col min="3" max="3" width="10.28515625" customWidth="1"/>
    <col min="4" max="4" width="30.7109375" hidden="1" customWidth="1"/>
    <col min="5" max="5" width="11.7109375" hidden="1" customWidth="1"/>
    <col min="6" max="6" width="34" customWidth="1"/>
    <col min="7" max="8" width="15.42578125" customWidth="1"/>
    <col min="9" max="10" width="9.140625" customWidth="1"/>
    <col min="11" max="11" width="19.7109375" customWidth="1"/>
  </cols>
  <sheetData>
    <row r="1" spans="1:11" ht="15.75">
      <c r="A1" s="3"/>
      <c r="B1" s="4"/>
      <c r="C1" s="4"/>
      <c r="D1" s="4"/>
      <c r="E1" s="5"/>
      <c r="F1" s="4"/>
      <c r="G1" s="5"/>
      <c r="H1" s="72"/>
      <c r="I1" s="4"/>
      <c r="J1" s="72" t="s">
        <v>1299</v>
      </c>
    </row>
    <row r="2" spans="1:11" ht="15.75">
      <c r="A2" s="41"/>
      <c r="B2" s="42"/>
      <c r="C2" s="42"/>
      <c r="D2" s="42"/>
      <c r="E2" s="43"/>
      <c r="F2" s="10"/>
      <c r="G2" s="10"/>
      <c r="H2" s="10"/>
      <c r="I2" s="43"/>
      <c r="J2" s="41"/>
      <c r="K2" s="41"/>
    </row>
    <row r="3" spans="1:11" ht="29.25" customHeight="1">
      <c r="A3" s="463" t="s">
        <v>1300</v>
      </c>
      <c r="B3" s="464"/>
      <c r="C3" s="464"/>
      <c r="D3" s="464"/>
      <c r="E3" s="465"/>
      <c r="F3" s="465"/>
      <c r="G3" s="465"/>
      <c r="H3" s="465"/>
      <c r="I3" s="465"/>
      <c r="J3" s="466"/>
      <c r="K3" s="466"/>
    </row>
    <row r="4" spans="1:11">
      <c r="A4" s="462"/>
      <c r="B4" s="392"/>
      <c r="C4" s="392"/>
      <c r="D4" s="392"/>
      <c r="E4" s="392"/>
      <c r="F4" s="392"/>
      <c r="G4" s="392"/>
    </row>
    <row r="5" spans="1:11" ht="15">
      <c r="A5" s="6"/>
      <c r="B5" s="6"/>
      <c r="C5" s="50"/>
      <c r="D5" s="6"/>
      <c r="E5" s="6"/>
      <c r="F5" s="6"/>
      <c r="G5" s="75" t="s">
        <v>1310</v>
      </c>
      <c r="H5" s="6"/>
      <c r="I5" s="1"/>
      <c r="J5" s="1"/>
    </row>
    <row r="6" spans="1:11" ht="71.25">
      <c r="A6" s="52" t="s">
        <v>4</v>
      </c>
      <c r="B6" s="52" t="s">
        <v>5</v>
      </c>
      <c r="C6" s="78" t="s">
        <v>6</v>
      </c>
      <c r="D6" s="53" t="s">
        <v>7</v>
      </c>
      <c r="E6" s="53" t="s">
        <v>8</v>
      </c>
      <c r="F6" s="52" t="s">
        <v>1306</v>
      </c>
      <c r="G6" s="52" t="s">
        <v>1271</v>
      </c>
      <c r="H6" s="52" t="s">
        <v>1272</v>
      </c>
      <c r="I6" s="54" t="s">
        <v>1273</v>
      </c>
      <c r="J6" s="54" t="s">
        <v>1274</v>
      </c>
      <c r="K6" s="54" t="s">
        <v>1275</v>
      </c>
    </row>
    <row r="7" spans="1:11" ht="15">
      <c r="A7" s="76" t="s">
        <v>1276</v>
      </c>
      <c r="B7" s="58" t="s">
        <v>1277</v>
      </c>
      <c r="C7" s="58" t="s">
        <v>1278</v>
      </c>
      <c r="D7" s="61"/>
      <c r="E7" s="61"/>
      <c r="F7" s="58" t="s">
        <v>1279</v>
      </c>
      <c r="G7" s="58" t="s">
        <v>1280</v>
      </c>
      <c r="H7" s="58" t="s">
        <v>1281</v>
      </c>
      <c r="I7" s="63" t="s">
        <v>1307</v>
      </c>
      <c r="J7" s="63" t="s">
        <v>1308</v>
      </c>
      <c r="K7" s="63" t="s">
        <v>1282</v>
      </c>
    </row>
    <row r="8" spans="1:11" ht="28.5" outlineLevel="1">
      <c r="A8" s="73" t="s">
        <v>1024</v>
      </c>
      <c r="B8" s="55" t="s">
        <v>1025</v>
      </c>
      <c r="C8" s="52"/>
      <c r="D8" s="55"/>
      <c r="E8" s="52"/>
      <c r="F8" s="55"/>
      <c r="G8" s="65">
        <v>440.44</v>
      </c>
      <c r="H8" s="65">
        <v>440.44</v>
      </c>
      <c r="I8" s="69">
        <f>H8/G8*100</f>
        <v>100</v>
      </c>
      <c r="J8" s="71">
        <f>H8-G8</f>
        <v>0</v>
      </c>
      <c r="K8" s="57"/>
    </row>
    <row r="9" spans="1:11" ht="42.75" outlineLevel="2">
      <c r="A9" s="73" t="s">
        <v>1026</v>
      </c>
      <c r="B9" s="55" t="s">
        <v>1027</v>
      </c>
      <c r="C9" s="52"/>
      <c r="D9" s="55"/>
      <c r="E9" s="52"/>
      <c r="F9" s="55"/>
      <c r="G9" s="65">
        <v>190.44</v>
      </c>
      <c r="H9" s="65">
        <v>190.44</v>
      </c>
      <c r="I9" s="69">
        <f t="shared" ref="I9:I19" si="0">H9/G9*100</f>
        <v>100</v>
      </c>
      <c r="J9" s="71">
        <f t="shared" ref="J9:J19" si="1">H9-G9</f>
        <v>0</v>
      </c>
      <c r="K9" s="57"/>
    </row>
    <row r="10" spans="1:11" ht="28.5" outlineLevel="3">
      <c r="A10" s="73" t="s">
        <v>1028</v>
      </c>
      <c r="B10" s="55" t="s">
        <v>1029</v>
      </c>
      <c r="C10" s="52"/>
      <c r="D10" s="55"/>
      <c r="E10" s="52"/>
      <c r="F10" s="55"/>
      <c r="G10" s="65">
        <v>182.44</v>
      </c>
      <c r="H10" s="65">
        <v>182.44</v>
      </c>
      <c r="I10" s="69">
        <f t="shared" si="0"/>
        <v>100</v>
      </c>
      <c r="J10" s="71">
        <f t="shared" si="1"/>
        <v>0</v>
      </c>
      <c r="K10" s="57"/>
    </row>
    <row r="11" spans="1:11" ht="40.5" customHeight="1" outlineLevel="4">
      <c r="A11" s="74" t="s">
        <v>1030</v>
      </c>
      <c r="B11" s="59" t="s">
        <v>1031</v>
      </c>
      <c r="C11" s="58" t="s">
        <v>20</v>
      </c>
      <c r="D11" s="59" t="s">
        <v>13</v>
      </c>
      <c r="E11" s="58" t="s">
        <v>21</v>
      </c>
      <c r="F11" s="59" t="s">
        <v>22</v>
      </c>
      <c r="G11" s="67">
        <v>8</v>
      </c>
      <c r="H11" s="67">
        <v>8</v>
      </c>
      <c r="I11" s="69">
        <f t="shared" si="0"/>
        <v>100</v>
      </c>
      <c r="J11" s="71">
        <f t="shared" si="1"/>
        <v>0</v>
      </c>
      <c r="K11" s="57"/>
    </row>
    <row r="12" spans="1:11" ht="36" customHeight="1" outlineLevel="4">
      <c r="A12" s="74" t="s">
        <v>1032</v>
      </c>
      <c r="B12" s="59" t="s">
        <v>1033</v>
      </c>
      <c r="C12" s="58" t="s">
        <v>20</v>
      </c>
      <c r="D12" s="59" t="s">
        <v>13</v>
      </c>
      <c r="E12" s="58" t="s">
        <v>21</v>
      </c>
      <c r="F12" s="59" t="s">
        <v>22</v>
      </c>
      <c r="G12" s="67">
        <v>70.099999999999994</v>
      </c>
      <c r="H12" s="67">
        <v>70.099999999999994</v>
      </c>
      <c r="I12" s="69">
        <f t="shared" si="0"/>
        <v>100</v>
      </c>
      <c r="J12" s="71">
        <f t="shared" si="1"/>
        <v>0</v>
      </c>
      <c r="K12" s="57"/>
    </row>
    <row r="13" spans="1:11" ht="60" outlineLevel="4">
      <c r="A13" s="74" t="s">
        <v>1034</v>
      </c>
      <c r="B13" s="59" t="s">
        <v>1035</v>
      </c>
      <c r="C13" s="58" t="s">
        <v>20</v>
      </c>
      <c r="D13" s="59" t="s">
        <v>13</v>
      </c>
      <c r="E13" s="58" t="s">
        <v>1036</v>
      </c>
      <c r="F13" s="59" t="s">
        <v>1309</v>
      </c>
      <c r="G13" s="67">
        <v>25</v>
      </c>
      <c r="H13" s="67">
        <v>25</v>
      </c>
      <c r="I13" s="69">
        <f t="shared" si="0"/>
        <v>100</v>
      </c>
      <c r="J13" s="71">
        <f t="shared" si="1"/>
        <v>0</v>
      </c>
      <c r="K13" s="57"/>
    </row>
    <row r="14" spans="1:11" ht="36.75" customHeight="1" outlineLevel="4">
      <c r="A14" s="74" t="s">
        <v>1034</v>
      </c>
      <c r="B14" s="59" t="s">
        <v>1035</v>
      </c>
      <c r="C14" s="58" t="s">
        <v>20</v>
      </c>
      <c r="D14" s="59" t="s">
        <v>13</v>
      </c>
      <c r="E14" s="58" t="s">
        <v>21</v>
      </c>
      <c r="F14" s="59" t="s">
        <v>22</v>
      </c>
      <c r="G14" s="67">
        <v>79.34</v>
      </c>
      <c r="H14" s="67">
        <v>79.34</v>
      </c>
      <c r="I14" s="69">
        <f t="shared" si="0"/>
        <v>100</v>
      </c>
      <c r="J14" s="71">
        <f t="shared" si="1"/>
        <v>0</v>
      </c>
      <c r="K14" s="57"/>
    </row>
    <row r="15" spans="1:11" ht="45" customHeight="1" outlineLevel="3">
      <c r="A15" s="73" t="s">
        <v>1037</v>
      </c>
      <c r="B15" s="55" t="s">
        <v>1038</v>
      </c>
      <c r="C15" s="52"/>
      <c r="D15" s="55"/>
      <c r="E15" s="52"/>
      <c r="F15" s="55"/>
      <c r="G15" s="65">
        <v>8</v>
      </c>
      <c r="H15" s="65">
        <v>8</v>
      </c>
      <c r="I15" s="69">
        <f t="shared" si="0"/>
        <v>100</v>
      </c>
      <c r="J15" s="71">
        <f t="shared" si="1"/>
        <v>0</v>
      </c>
      <c r="K15" s="57"/>
    </row>
    <row r="16" spans="1:11" ht="30" outlineLevel="4">
      <c r="A16" s="74" t="s">
        <v>1039</v>
      </c>
      <c r="B16" s="59" t="s">
        <v>1040</v>
      </c>
      <c r="C16" s="58" t="s">
        <v>20</v>
      </c>
      <c r="D16" s="59" t="s">
        <v>13</v>
      </c>
      <c r="E16" s="58" t="s">
        <v>21</v>
      </c>
      <c r="F16" s="59" t="s">
        <v>22</v>
      </c>
      <c r="G16" s="67">
        <v>8</v>
      </c>
      <c r="H16" s="67">
        <v>8</v>
      </c>
      <c r="I16" s="69">
        <f t="shared" si="0"/>
        <v>100</v>
      </c>
      <c r="J16" s="71">
        <f t="shared" si="1"/>
        <v>0</v>
      </c>
      <c r="K16" s="57"/>
    </row>
    <row r="17" spans="1:11" ht="28.5" outlineLevel="2">
      <c r="A17" s="73" t="s">
        <v>1041</v>
      </c>
      <c r="B17" s="55" t="s">
        <v>1042</v>
      </c>
      <c r="C17" s="52"/>
      <c r="D17" s="55"/>
      <c r="E17" s="52"/>
      <c r="F17" s="55"/>
      <c r="G17" s="65">
        <v>250</v>
      </c>
      <c r="H17" s="65">
        <v>250</v>
      </c>
      <c r="I17" s="69">
        <f t="shared" si="0"/>
        <v>100</v>
      </c>
      <c r="J17" s="71">
        <f t="shared" si="1"/>
        <v>0</v>
      </c>
      <c r="K17" s="57"/>
    </row>
    <row r="18" spans="1:11" ht="85.5" outlineLevel="3">
      <c r="A18" s="73" t="s">
        <v>1043</v>
      </c>
      <c r="B18" s="55" t="s">
        <v>1044</v>
      </c>
      <c r="C18" s="52"/>
      <c r="D18" s="55"/>
      <c r="E18" s="52"/>
      <c r="F18" s="55"/>
      <c r="G18" s="65">
        <v>250</v>
      </c>
      <c r="H18" s="65">
        <v>250</v>
      </c>
      <c r="I18" s="69">
        <f t="shared" si="0"/>
        <v>100</v>
      </c>
      <c r="J18" s="71">
        <f t="shared" si="1"/>
        <v>0</v>
      </c>
      <c r="K18" s="57"/>
    </row>
    <row r="19" spans="1:11" ht="60" outlineLevel="4">
      <c r="A19" s="74" t="s">
        <v>1045</v>
      </c>
      <c r="B19" s="59" t="s">
        <v>1046</v>
      </c>
      <c r="C19" s="58" t="s">
        <v>20</v>
      </c>
      <c r="D19" s="59" t="s">
        <v>13</v>
      </c>
      <c r="E19" s="58" t="s">
        <v>21</v>
      </c>
      <c r="F19" s="59" t="s">
        <v>22</v>
      </c>
      <c r="G19" s="67">
        <v>250</v>
      </c>
      <c r="H19" s="67">
        <v>250</v>
      </c>
      <c r="I19" s="69">
        <f t="shared" si="0"/>
        <v>100</v>
      </c>
      <c r="J19" s="71">
        <f t="shared" si="1"/>
        <v>0</v>
      </c>
      <c r="K19" s="57"/>
    </row>
    <row r="20" spans="1:11" ht="12.75" customHeight="1">
      <c r="I20" s="79"/>
    </row>
  </sheetData>
  <mergeCells count="2">
    <mergeCell ref="A4:G4"/>
    <mergeCell ref="A3:K3"/>
  </mergeCells>
  <pageMargins left="0.55118110236220474" right="0" top="0.39370078740157483" bottom="0" header="0.51181102362204722" footer="0.5118110236220472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sheetPr>
    <tabColor rgb="FF92D050"/>
    <outlinePr summaryBelow="0"/>
  </sheetPr>
  <dimension ref="A1:K42"/>
  <sheetViews>
    <sheetView showGridLines="0" topLeftCell="A35" zoomScale="80" zoomScaleNormal="80" workbookViewId="0">
      <selection activeCell="I22" sqref="I22"/>
    </sheetView>
  </sheetViews>
  <sheetFormatPr defaultRowHeight="12.75" customHeight="1" outlineLevelRow="4"/>
  <cols>
    <col min="1" max="1" width="11" style="160" customWidth="1"/>
    <col min="2" max="2" width="28.28515625" style="160" customWidth="1"/>
    <col min="3" max="3" width="8.7109375" style="160" customWidth="1"/>
    <col min="4" max="4" width="15" style="160" customWidth="1"/>
    <col min="5" max="5" width="11.5703125" style="160" customWidth="1"/>
    <col min="6" max="6" width="11.28515625" style="160" customWidth="1"/>
    <col min="7" max="7" width="12.85546875" style="160" customWidth="1"/>
    <col min="8" max="8" width="13" style="160" customWidth="1"/>
    <col min="9" max="9" width="40.5703125" style="160" customWidth="1"/>
    <col min="10" max="16384" width="9.140625" style="160"/>
  </cols>
  <sheetData>
    <row r="1" spans="1:11" ht="15.75">
      <c r="A1" s="200"/>
      <c r="B1" s="201"/>
      <c r="C1" s="201"/>
      <c r="D1" s="159"/>
      <c r="E1" s="159"/>
      <c r="F1" s="159"/>
      <c r="G1" s="158"/>
      <c r="H1" s="159"/>
      <c r="I1" s="158" t="s">
        <v>1508</v>
      </c>
    </row>
    <row r="2" spans="1:11" ht="35.25" customHeight="1">
      <c r="A2" s="395" t="s">
        <v>1509</v>
      </c>
      <c r="B2" s="396"/>
      <c r="C2" s="396"/>
      <c r="D2" s="397"/>
      <c r="E2" s="397"/>
      <c r="F2" s="397"/>
      <c r="G2" s="397"/>
      <c r="H2" s="398"/>
      <c r="I2" s="398"/>
    </row>
    <row r="3" spans="1:11">
      <c r="A3" s="399"/>
      <c r="B3" s="400"/>
      <c r="C3" s="400"/>
      <c r="D3" s="400"/>
      <c r="E3" s="400"/>
      <c r="I3" s="160" t="s">
        <v>1510</v>
      </c>
    </row>
    <row r="4" spans="1:11" ht="44.25" customHeight="1">
      <c r="A4" s="216" t="s">
        <v>4</v>
      </c>
      <c r="B4" s="216" t="s">
        <v>5</v>
      </c>
      <c r="C4" s="217" t="s">
        <v>6</v>
      </c>
      <c r="D4" s="216" t="s">
        <v>1270</v>
      </c>
      <c r="E4" s="163" t="s">
        <v>1271</v>
      </c>
      <c r="F4" s="163" t="s">
        <v>1272</v>
      </c>
      <c r="G4" s="163" t="s">
        <v>1273</v>
      </c>
      <c r="H4" s="216" t="s">
        <v>1274</v>
      </c>
      <c r="I4" s="163" t="s">
        <v>1275</v>
      </c>
    </row>
    <row r="5" spans="1:11" ht="18.75" customHeight="1">
      <c r="A5" s="216" t="s">
        <v>1276</v>
      </c>
      <c r="B5" s="216" t="s">
        <v>1277</v>
      </c>
      <c r="C5" s="217" t="s">
        <v>1278</v>
      </c>
      <c r="D5" s="216" t="s">
        <v>1279</v>
      </c>
      <c r="E5" s="163" t="s">
        <v>1280</v>
      </c>
      <c r="F5" s="163" t="s">
        <v>1281</v>
      </c>
      <c r="G5" s="163" t="s">
        <v>1284</v>
      </c>
      <c r="H5" s="216" t="s">
        <v>1283</v>
      </c>
      <c r="I5" s="163" t="s">
        <v>1282</v>
      </c>
    </row>
    <row r="6" spans="1:11" ht="103.5" customHeight="1" outlineLevel="1">
      <c r="A6" s="164" t="s">
        <v>1047</v>
      </c>
      <c r="B6" s="165" t="s">
        <v>1048</v>
      </c>
      <c r="C6" s="164"/>
      <c r="D6" s="165"/>
      <c r="E6" s="166">
        <f>E7+E19+E33+E40</f>
        <v>79280.420000000013</v>
      </c>
      <c r="F6" s="166">
        <f>F7+F19+F33+F40</f>
        <v>50789.72</v>
      </c>
      <c r="G6" s="169">
        <f>F6/E6*100</f>
        <v>64.06338412435251</v>
      </c>
      <c r="H6" s="169">
        <f>F6-E6</f>
        <v>-28490.700000000012</v>
      </c>
      <c r="I6" s="218"/>
      <c r="J6" s="219"/>
    </row>
    <row r="7" spans="1:11" ht="69" customHeight="1" outlineLevel="2">
      <c r="A7" s="164" t="s">
        <v>1049</v>
      </c>
      <c r="B7" s="165" t="s">
        <v>1050</v>
      </c>
      <c r="C7" s="164"/>
      <c r="D7" s="165"/>
      <c r="E7" s="166">
        <f>E8+E15+E17</f>
        <v>1748.1200000000001</v>
      </c>
      <c r="F7" s="166">
        <f>F8+F15+F17</f>
        <v>1748.1200000000001</v>
      </c>
      <c r="G7" s="169">
        <f t="shared" ref="G7:G42" si="0">F7/E7*100</f>
        <v>100</v>
      </c>
      <c r="H7" s="169">
        <f t="shared" ref="H7:H42" si="1">F7-E7</f>
        <v>0</v>
      </c>
      <c r="I7" s="218"/>
      <c r="J7" s="219"/>
      <c r="K7" s="162"/>
    </row>
    <row r="8" spans="1:11" ht="102" customHeight="1" outlineLevel="3">
      <c r="A8" s="164" t="s">
        <v>1511</v>
      </c>
      <c r="B8" s="165" t="s">
        <v>1512</v>
      </c>
      <c r="C8" s="164"/>
      <c r="D8" s="165"/>
      <c r="E8" s="166">
        <f>E9+E10+E11+E12+E13+E14</f>
        <v>1550.8200000000002</v>
      </c>
      <c r="F8" s="166">
        <f>F9+F10+F11+F12+F13+F14</f>
        <v>1550.8200000000002</v>
      </c>
      <c r="G8" s="169">
        <f t="shared" si="0"/>
        <v>100</v>
      </c>
      <c r="H8" s="169">
        <f t="shared" si="1"/>
        <v>0</v>
      </c>
      <c r="I8" s="218"/>
      <c r="J8" s="219"/>
    </row>
    <row r="9" spans="1:11" ht="189.75" customHeight="1" outlineLevel="4">
      <c r="A9" s="209" t="s">
        <v>1051</v>
      </c>
      <c r="B9" s="210" t="s">
        <v>1052</v>
      </c>
      <c r="C9" s="209" t="s">
        <v>1492</v>
      </c>
      <c r="D9" s="210" t="s">
        <v>22</v>
      </c>
      <c r="E9" s="220">
        <v>64.34</v>
      </c>
      <c r="F9" s="220">
        <v>64.34</v>
      </c>
      <c r="G9" s="172">
        <f t="shared" si="0"/>
        <v>100</v>
      </c>
      <c r="H9" s="172">
        <f t="shared" si="1"/>
        <v>0</v>
      </c>
      <c r="I9" s="267" t="s">
        <v>1685</v>
      </c>
      <c r="J9" s="219"/>
    </row>
    <row r="10" spans="1:11" ht="33.75" customHeight="1" outlineLevel="4">
      <c r="A10" s="209" t="s">
        <v>1053</v>
      </c>
      <c r="B10" s="401" t="s">
        <v>1054</v>
      </c>
      <c r="C10" s="209" t="s">
        <v>1513</v>
      </c>
      <c r="D10" s="401" t="s">
        <v>1514</v>
      </c>
      <c r="E10" s="220">
        <v>303.97000000000003</v>
      </c>
      <c r="F10" s="220">
        <v>303.97000000000003</v>
      </c>
      <c r="G10" s="172">
        <f t="shared" si="0"/>
        <v>100</v>
      </c>
      <c r="H10" s="172">
        <f t="shared" si="1"/>
        <v>0</v>
      </c>
      <c r="I10" s="508" t="s">
        <v>1515</v>
      </c>
      <c r="J10" s="219"/>
    </row>
    <row r="11" spans="1:11" ht="45.75" customHeight="1" outlineLevel="4">
      <c r="A11" s="209" t="s">
        <v>1053</v>
      </c>
      <c r="B11" s="411"/>
      <c r="C11" s="209" t="s">
        <v>1516</v>
      </c>
      <c r="D11" s="507"/>
      <c r="E11" s="220">
        <v>821.84</v>
      </c>
      <c r="F11" s="220">
        <v>821.84</v>
      </c>
      <c r="G11" s="172">
        <f t="shared" si="0"/>
        <v>100</v>
      </c>
      <c r="H11" s="172">
        <f t="shared" si="1"/>
        <v>0</v>
      </c>
      <c r="I11" s="509"/>
      <c r="J11" s="219"/>
    </row>
    <row r="12" spans="1:11" ht="78.75" customHeight="1" outlineLevel="4">
      <c r="A12" s="209" t="s">
        <v>1053</v>
      </c>
      <c r="B12" s="412"/>
      <c r="C12" s="209" t="s">
        <v>1517</v>
      </c>
      <c r="D12" s="504"/>
      <c r="E12" s="220">
        <v>198.67</v>
      </c>
      <c r="F12" s="220">
        <v>198.67</v>
      </c>
      <c r="G12" s="172">
        <f t="shared" si="0"/>
        <v>100</v>
      </c>
      <c r="H12" s="172">
        <f t="shared" si="1"/>
        <v>0</v>
      </c>
      <c r="I12" s="510"/>
      <c r="J12" s="219"/>
    </row>
    <row r="13" spans="1:11" ht="69.75" customHeight="1" outlineLevel="4">
      <c r="A13" s="209" t="s">
        <v>1055</v>
      </c>
      <c r="B13" s="210" t="s">
        <v>1056</v>
      </c>
      <c r="C13" s="209" t="s">
        <v>1518</v>
      </c>
      <c r="D13" s="401" t="s">
        <v>1519</v>
      </c>
      <c r="E13" s="220">
        <v>137.69999999999999</v>
      </c>
      <c r="F13" s="220">
        <v>137.69999999999999</v>
      </c>
      <c r="G13" s="172">
        <f t="shared" si="0"/>
        <v>100</v>
      </c>
      <c r="H13" s="172">
        <f t="shared" si="1"/>
        <v>0</v>
      </c>
      <c r="I13" s="505" t="s">
        <v>1686</v>
      </c>
      <c r="J13" s="219"/>
    </row>
    <row r="14" spans="1:11" ht="64.5" customHeight="1" outlineLevel="4">
      <c r="A14" s="209" t="s">
        <v>1055</v>
      </c>
      <c r="B14" s="210" t="s">
        <v>1056</v>
      </c>
      <c r="C14" s="209" t="s">
        <v>1520</v>
      </c>
      <c r="D14" s="504"/>
      <c r="E14" s="220">
        <v>24.3</v>
      </c>
      <c r="F14" s="220">
        <v>24.3</v>
      </c>
      <c r="G14" s="172">
        <f t="shared" si="0"/>
        <v>100</v>
      </c>
      <c r="H14" s="172">
        <f t="shared" si="1"/>
        <v>0</v>
      </c>
      <c r="I14" s="506"/>
      <c r="J14" s="219"/>
    </row>
    <row r="15" spans="1:11" ht="43.5" customHeight="1" outlineLevel="3">
      <c r="A15" s="164" t="s">
        <v>1521</v>
      </c>
      <c r="B15" s="165" t="s">
        <v>1522</v>
      </c>
      <c r="C15" s="164"/>
      <c r="D15" s="165"/>
      <c r="E15" s="166">
        <f>E16</f>
        <v>154</v>
      </c>
      <c r="F15" s="166">
        <f>F16</f>
        <v>154</v>
      </c>
      <c r="G15" s="169">
        <f t="shared" si="0"/>
        <v>100</v>
      </c>
      <c r="H15" s="169">
        <f t="shared" si="1"/>
        <v>0</v>
      </c>
      <c r="I15" s="218"/>
      <c r="J15" s="219"/>
    </row>
    <row r="16" spans="1:11" ht="125.25" customHeight="1" outlineLevel="4">
      <c r="A16" s="221" t="s">
        <v>1057</v>
      </c>
      <c r="B16" s="222" t="s">
        <v>1058</v>
      </c>
      <c r="C16" s="223" t="s">
        <v>1490</v>
      </c>
      <c r="D16" s="210"/>
      <c r="E16" s="220">
        <f>23+131</f>
        <v>154</v>
      </c>
      <c r="F16" s="220">
        <f>23+131</f>
        <v>154</v>
      </c>
      <c r="G16" s="172">
        <f t="shared" si="0"/>
        <v>100</v>
      </c>
      <c r="H16" s="172">
        <f t="shared" si="1"/>
        <v>0</v>
      </c>
      <c r="I16" s="308" t="s">
        <v>1687</v>
      </c>
      <c r="J16" s="219"/>
    </row>
    <row r="17" spans="1:10" ht="87.75" customHeight="1" outlineLevel="3">
      <c r="A17" s="164" t="s">
        <v>1523</v>
      </c>
      <c r="B17" s="165" t="s">
        <v>1524</v>
      </c>
      <c r="C17" s="164"/>
      <c r="D17" s="165"/>
      <c r="E17" s="166">
        <f>E18</f>
        <v>43.3</v>
      </c>
      <c r="F17" s="166">
        <f>F18</f>
        <v>43.3</v>
      </c>
      <c r="G17" s="169">
        <f t="shared" si="0"/>
        <v>100</v>
      </c>
      <c r="H17" s="169">
        <f t="shared" si="1"/>
        <v>0</v>
      </c>
      <c r="I17" s="218"/>
      <c r="J17" s="219"/>
    </row>
    <row r="18" spans="1:10" ht="90.75" customHeight="1" outlineLevel="4">
      <c r="A18" s="209" t="s">
        <v>1059</v>
      </c>
      <c r="B18" s="210" t="s">
        <v>1060</v>
      </c>
      <c r="C18" s="209" t="s">
        <v>1490</v>
      </c>
      <c r="D18" s="210"/>
      <c r="E18" s="220">
        <v>43.3</v>
      </c>
      <c r="F18" s="220">
        <v>43.3</v>
      </c>
      <c r="G18" s="172">
        <f t="shared" si="0"/>
        <v>100</v>
      </c>
      <c r="H18" s="172">
        <f t="shared" si="1"/>
        <v>0</v>
      </c>
      <c r="I18" s="213" t="s">
        <v>1525</v>
      </c>
      <c r="J18" s="219"/>
    </row>
    <row r="19" spans="1:10" ht="73.5" customHeight="1" outlineLevel="2">
      <c r="A19" s="164" t="s">
        <v>1061</v>
      </c>
      <c r="B19" s="165" t="s">
        <v>1062</v>
      </c>
      <c r="C19" s="164"/>
      <c r="D19" s="165"/>
      <c r="E19" s="166">
        <f>E20+E26+E29</f>
        <v>65248.640000000007</v>
      </c>
      <c r="F19" s="166">
        <f>F20+F26+F29</f>
        <v>36759.71</v>
      </c>
      <c r="G19" s="169">
        <f t="shared" si="0"/>
        <v>56.337894552284915</v>
      </c>
      <c r="H19" s="169">
        <f t="shared" si="1"/>
        <v>-28488.930000000008</v>
      </c>
      <c r="I19" s="218"/>
      <c r="J19" s="219"/>
    </row>
    <row r="20" spans="1:10" ht="70.5" customHeight="1" outlineLevel="3">
      <c r="A20" s="164" t="s">
        <v>1526</v>
      </c>
      <c r="B20" s="165" t="s">
        <v>1527</v>
      </c>
      <c r="C20" s="164"/>
      <c r="D20" s="165"/>
      <c r="E20" s="166">
        <f>E21+E22+E23+E24+E25</f>
        <v>431.11</v>
      </c>
      <c r="F20" s="166">
        <f>F21+F22+F23+F24+F25</f>
        <v>430.80999999999995</v>
      </c>
      <c r="G20" s="169">
        <f t="shared" si="0"/>
        <v>99.930412191783972</v>
      </c>
      <c r="H20" s="169">
        <f t="shared" si="1"/>
        <v>-0.30000000000006821</v>
      </c>
      <c r="I20" s="218"/>
      <c r="J20" s="219"/>
    </row>
    <row r="21" spans="1:10" ht="170.25" customHeight="1" outlineLevel="4">
      <c r="A21" s="209" t="s">
        <v>1063</v>
      </c>
      <c r="B21" s="210" t="s">
        <v>1064</v>
      </c>
      <c r="C21" s="209" t="s">
        <v>1490</v>
      </c>
      <c r="D21" s="210"/>
      <c r="E21" s="220">
        <v>40.21</v>
      </c>
      <c r="F21" s="220">
        <v>40.21</v>
      </c>
      <c r="G21" s="172">
        <f t="shared" si="0"/>
        <v>100</v>
      </c>
      <c r="H21" s="172">
        <f t="shared" si="1"/>
        <v>0</v>
      </c>
      <c r="I21" s="213" t="s">
        <v>1778</v>
      </c>
      <c r="J21" s="219"/>
    </row>
    <row r="22" spans="1:10" ht="156.75" customHeight="1" outlineLevel="4">
      <c r="A22" s="209" t="s">
        <v>1065</v>
      </c>
      <c r="B22" s="224" t="s">
        <v>1066</v>
      </c>
      <c r="C22" s="209" t="s">
        <v>1490</v>
      </c>
      <c r="D22" s="210"/>
      <c r="E22" s="220">
        <v>30</v>
      </c>
      <c r="F22" s="220">
        <v>30</v>
      </c>
      <c r="G22" s="172">
        <f t="shared" si="0"/>
        <v>100</v>
      </c>
      <c r="H22" s="172">
        <f t="shared" si="1"/>
        <v>0</v>
      </c>
      <c r="I22" s="213" t="s">
        <v>1528</v>
      </c>
      <c r="J22" s="219"/>
    </row>
    <row r="23" spans="1:10" ht="57" customHeight="1" outlineLevel="4">
      <c r="A23" s="209" t="s">
        <v>1067</v>
      </c>
      <c r="B23" s="210" t="s">
        <v>1068</v>
      </c>
      <c r="C23" s="209" t="s">
        <v>1492</v>
      </c>
      <c r="D23" s="210"/>
      <c r="E23" s="220">
        <v>50</v>
      </c>
      <c r="F23" s="220">
        <v>50</v>
      </c>
      <c r="G23" s="172">
        <f t="shared" si="0"/>
        <v>100</v>
      </c>
      <c r="H23" s="172">
        <f t="shared" si="1"/>
        <v>0</v>
      </c>
      <c r="I23" s="213" t="s">
        <v>1529</v>
      </c>
      <c r="J23" s="219"/>
    </row>
    <row r="24" spans="1:10" ht="79.5" customHeight="1" outlineLevel="4">
      <c r="A24" s="209" t="s">
        <v>1069</v>
      </c>
      <c r="B24" s="210" t="s">
        <v>1070</v>
      </c>
      <c r="C24" s="209" t="s">
        <v>1492</v>
      </c>
      <c r="D24" s="210"/>
      <c r="E24" s="220">
        <v>3</v>
      </c>
      <c r="F24" s="220">
        <v>3</v>
      </c>
      <c r="G24" s="172">
        <f t="shared" si="0"/>
        <v>100</v>
      </c>
      <c r="H24" s="172">
        <f t="shared" si="1"/>
        <v>0</v>
      </c>
      <c r="I24" s="213" t="s">
        <v>1530</v>
      </c>
      <c r="J24" s="219"/>
    </row>
    <row r="25" spans="1:10" ht="199.5" customHeight="1" outlineLevel="4">
      <c r="A25" s="209" t="s">
        <v>1071</v>
      </c>
      <c r="B25" s="210" t="s">
        <v>1072</v>
      </c>
      <c r="C25" s="209" t="s">
        <v>1490</v>
      </c>
      <c r="D25" s="210"/>
      <c r="E25" s="220">
        <f>264.5+43.4</f>
        <v>307.89999999999998</v>
      </c>
      <c r="F25" s="220">
        <f>264.2+43.4</f>
        <v>307.59999999999997</v>
      </c>
      <c r="G25" s="172">
        <f t="shared" si="0"/>
        <v>99.902565768106527</v>
      </c>
      <c r="H25" s="172">
        <f t="shared" si="1"/>
        <v>-0.30000000000001137</v>
      </c>
      <c r="I25" s="213" t="s">
        <v>1531</v>
      </c>
      <c r="J25" s="219"/>
    </row>
    <row r="26" spans="1:10" ht="59.25" customHeight="1" outlineLevel="3">
      <c r="A26" s="164" t="s">
        <v>1532</v>
      </c>
      <c r="B26" s="165" t="s">
        <v>1533</v>
      </c>
      <c r="C26" s="164"/>
      <c r="D26" s="165"/>
      <c r="E26" s="166">
        <f>E27+E28</f>
        <v>2637.72</v>
      </c>
      <c r="F26" s="166">
        <f>F27+F28</f>
        <v>2604.1499999999996</v>
      </c>
      <c r="G26" s="169">
        <f t="shared" si="0"/>
        <v>98.727309949501844</v>
      </c>
      <c r="H26" s="169">
        <f t="shared" si="1"/>
        <v>-33.570000000000164</v>
      </c>
      <c r="I26" s="218"/>
      <c r="J26" s="219"/>
    </row>
    <row r="27" spans="1:10" ht="204" customHeight="1" outlineLevel="4">
      <c r="A27" s="209" t="s">
        <v>1073</v>
      </c>
      <c r="B27" s="210" t="s">
        <v>1074</v>
      </c>
      <c r="C27" s="209" t="s">
        <v>20</v>
      </c>
      <c r="D27" s="210"/>
      <c r="E27" s="220">
        <f>462.17+178.6+0.1+0.5</f>
        <v>641.37</v>
      </c>
      <c r="F27" s="220">
        <f>462.08+176.2+0.1+0.5</f>
        <v>638.88</v>
      </c>
      <c r="G27" s="172">
        <f t="shared" si="0"/>
        <v>99.611768557930674</v>
      </c>
      <c r="H27" s="172">
        <f t="shared" si="1"/>
        <v>-2.4900000000000091</v>
      </c>
      <c r="I27" s="225" t="s">
        <v>1656</v>
      </c>
      <c r="J27" s="219"/>
    </row>
    <row r="28" spans="1:10" ht="107.25" customHeight="1" outlineLevel="4">
      <c r="A28" s="209" t="s">
        <v>1075</v>
      </c>
      <c r="B28" s="210" t="s">
        <v>1076</v>
      </c>
      <c r="C28" s="209" t="s">
        <v>20</v>
      </c>
      <c r="D28" s="210"/>
      <c r="E28" s="220">
        <f>1169.25+0.3+3.1+4+427.7+381.4+3.6+2.8+3.2+0.7+0.1+0.2</f>
        <v>1996.35</v>
      </c>
      <c r="F28" s="220">
        <f>1148.37+0.1+1.6+2.1+427.7+376.2+3.6+1.4+3.2+0.7+0.1+0.2</f>
        <v>1965.2699999999998</v>
      </c>
      <c r="G28" s="172">
        <f t="shared" si="0"/>
        <v>98.443158764745647</v>
      </c>
      <c r="H28" s="172">
        <f t="shared" si="1"/>
        <v>-31.080000000000155</v>
      </c>
      <c r="I28" s="225" t="s">
        <v>1534</v>
      </c>
      <c r="J28" s="219"/>
    </row>
    <row r="29" spans="1:10" ht="56.25" customHeight="1" outlineLevel="3">
      <c r="A29" s="164" t="s">
        <v>1535</v>
      </c>
      <c r="B29" s="165" t="s">
        <v>1536</v>
      </c>
      <c r="C29" s="164"/>
      <c r="D29" s="165"/>
      <c r="E29" s="166">
        <f>E30+E31+E32</f>
        <v>62179.810000000005</v>
      </c>
      <c r="F29" s="166">
        <f>F30+F31+F32</f>
        <v>33724.75</v>
      </c>
      <c r="G29" s="169">
        <f t="shared" si="0"/>
        <v>54.237460680564951</v>
      </c>
      <c r="H29" s="169">
        <f t="shared" si="1"/>
        <v>-28455.060000000005</v>
      </c>
      <c r="I29" s="218"/>
      <c r="J29" s="219"/>
    </row>
    <row r="30" spans="1:10" ht="174.75" customHeight="1" outlineLevel="4">
      <c r="A30" s="209" t="s">
        <v>1077</v>
      </c>
      <c r="B30" s="210" t="s">
        <v>1078</v>
      </c>
      <c r="C30" s="209" t="s">
        <v>1537</v>
      </c>
      <c r="D30" s="268" t="s">
        <v>1538</v>
      </c>
      <c r="E30" s="220">
        <f>24032.59+21682.8</f>
        <v>45715.39</v>
      </c>
      <c r="F30" s="220">
        <f>7438.5+10724.2</f>
        <v>18162.7</v>
      </c>
      <c r="G30" s="172">
        <f t="shared" si="0"/>
        <v>39.729946523479292</v>
      </c>
      <c r="H30" s="172">
        <f t="shared" si="1"/>
        <v>-27552.69</v>
      </c>
      <c r="I30" s="226" t="s">
        <v>1539</v>
      </c>
      <c r="J30" s="219"/>
    </row>
    <row r="31" spans="1:10" ht="147.75" customHeight="1" outlineLevel="4">
      <c r="A31" s="209" t="s">
        <v>1079</v>
      </c>
      <c r="B31" s="210" t="s">
        <v>1080</v>
      </c>
      <c r="C31" s="209" t="s">
        <v>1540</v>
      </c>
      <c r="D31" s="210" t="s">
        <v>1541</v>
      </c>
      <c r="E31" s="220">
        <f>363.83+14+9.9</f>
        <v>387.72999999999996</v>
      </c>
      <c r="F31" s="220">
        <f>145.08+3.1+2.9</f>
        <v>151.08000000000001</v>
      </c>
      <c r="G31" s="172">
        <f t="shared" si="0"/>
        <v>38.965259329946107</v>
      </c>
      <c r="H31" s="172">
        <f t="shared" si="1"/>
        <v>-236.64999999999995</v>
      </c>
      <c r="I31" s="226" t="s">
        <v>1542</v>
      </c>
      <c r="J31" s="219"/>
    </row>
    <row r="32" spans="1:10" ht="189" customHeight="1" outlineLevel="4">
      <c r="A32" s="209" t="s">
        <v>1081</v>
      </c>
      <c r="B32" s="224" t="s">
        <v>1082</v>
      </c>
      <c r="C32" s="209" t="s">
        <v>1543</v>
      </c>
      <c r="D32" s="210" t="s">
        <v>1544</v>
      </c>
      <c r="E32" s="220">
        <v>16076.69</v>
      </c>
      <c r="F32" s="220">
        <v>15410.97</v>
      </c>
      <c r="G32" s="172">
        <f t="shared" si="0"/>
        <v>95.85909786156229</v>
      </c>
      <c r="H32" s="172">
        <f t="shared" si="1"/>
        <v>-665.72000000000116</v>
      </c>
      <c r="I32" s="213" t="s">
        <v>1545</v>
      </c>
      <c r="J32" s="219"/>
    </row>
    <row r="33" spans="1:10" ht="51" outlineLevel="2">
      <c r="A33" s="164" t="s">
        <v>1083</v>
      </c>
      <c r="B33" s="165" t="s">
        <v>1084</v>
      </c>
      <c r="C33" s="164"/>
      <c r="D33" s="165"/>
      <c r="E33" s="166">
        <v>483.5</v>
      </c>
      <c r="F33" s="166">
        <v>483.5</v>
      </c>
      <c r="G33" s="169">
        <f t="shared" si="0"/>
        <v>100</v>
      </c>
      <c r="H33" s="169">
        <f t="shared" si="1"/>
        <v>0</v>
      </c>
      <c r="I33" s="218"/>
      <c r="J33" s="219"/>
    </row>
    <row r="34" spans="1:10" ht="38.25" outlineLevel="3">
      <c r="A34" s="164" t="s">
        <v>1546</v>
      </c>
      <c r="B34" s="165" t="s">
        <v>1547</v>
      </c>
      <c r="C34" s="164"/>
      <c r="D34" s="165"/>
      <c r="E34" s="166">
        <f>E35+E36+E37</f>
        <v>419.5</v>
      </c>
      <c r="F34" s="166">
        <f>F35+F36+F37</f>
        <v>419.5</v>
      </c>
      <c r="G34" s="169">
        <f t="shared" si="0"/>
        <v>100</v>
      </c>
      <c r="H34" s="169">
        <f t="shared" si="1"/>
        <v>0</v>
      </c>
      <c r="I34" s="218"/>
      <c r="J34" s="219"/>
    </row>
    <row r="35" spans="1:10" ht="51" outlineLevel="4">
      <c r="A35" s="209" t="s">
        <v>1085</v>
      </c>
      <c r="B35" s="210" t="s">
        <v>1086</v>
      </c>
      <c r="C35" s="209" t="s">
        <v>1490</v>
      </c>
      <c r="D35" s="210"/>
      <c r="E35" s="220">
        <v>16</v>
      </c>
      <c r="F35" s="220">
        <v>16</v>
      </c>
      <c r="G35" s="172">
        <f t="shared" si="0"/>
        <v>100</v>
      </c>
      <c r="H35" s="172">
        <f t="shared" si="1"/>
        <v>0</v>
      </c>
      <c r="I35" s="227"/>
      <c r="J35" s="219"/>
    </row>
    <row r="36" spans="1:10" ht="65.25" customHeight="1" outlineLevel="4">
      <c r="A36" s="209" t="s">
        <v>1087</v>
      </c>
      <c r="B36" s="210" t="s">
        <v>1088</v>
      </c>
      <c r="C36" s="209" t="s">
        <v>1490</v>
      </c>
      <c r="D36" s="210"/>
      <c r="E36" s="220">
        <v>140.61000000000001</v>
      </c>
      <c r="F36" s="220">
        <v>140.61000000000001</v>
      </c>
      <c r="G36" s="172">
        <f t="shared" si="0"/>
        <v>100</v>
      </c>
      <c r="H36" s="172">
        <f t="shared" si="1"/>
        <v>0</v>
      </c>
      <c r="I36" s="213" t="s">
        <v>1548</v>
      </c>
      <c r="J36" s="219"/>
    </row>
    <row r="37" spans="1:10" ht="166.5" customHeight="1" outlineLevel="4">
      <c r="A37" s="209" t="s">
        <v>1089</v>
      </c>
      <c r="B37" s="210" t="s">
        <v>1090</v>
      </c>
      <c r="C37" s="209" t="s">
        <v>1490</v>
      </c>
      <c r="D37" s="210"/>
      <c r="E37" s="220">
        <v>262.89</v>
      </c>
      <c r="F37" s="220">
        <v>262.89</v>
      </c>
      <c r="G37" s="172">
        <f t="shared" si="0"/>
        <v>100</v>
      </c>
      <c r="H37" s="172">
        <f t="shared" si="1"/>
        <v>0</v>
      </c>
      <c r="I37" s="213" t="s">
        <v>1549</v>
      </c>
      <c r="J37" s="219"/>
    </row>
    <row r="38" spans="1:10" ht="33" customHeight="1" outlineLevel="3">
      <c r="A38" s="164" t="s">
        <v>1550</v>
      </c>
      <c r="B38" s="165" t="s">
        <v>1551</v>
      </c>
      <c r="C38" s="164"/>
      <c r="D38" s="165"/>
      <c r="E38" s="166">
        <v>64</v>
      </c>
      <c r="F38" s="166">
        <v>64</v>
      </c>
      <c r="G38" s="169">
        <f t="shared" si="0"/>
        <v>100</v>
      </c>
      <c r="H38" s="169">
        <f t="shared" si="1"/>
        <v>0</v>
      </c>
      <c r="I38" s="218"/>
      <c r="J38" s="219"/>
    </row>
    <row r="39" spans="1:10" ht="69" customHeight="1" outlineLevel="4">
      <c r="A39" s="209" t="s">
        <v>1091</v>
      </c>
      <c r="B39" s="210" t="s">
        <v>1092</v>
      </c>
      <c r="C39" s="209" t="s">
        <v>1490</v>
      </c>
      <c r="D39" s="210"/>
      <c r="E39" s="220">
        <v>64</v>
      </c>
      <c r="F39" s="220">
        <v>64</v>
      </c>
      <c r="G39" s="172">
        <f t="shared" si="0"/>
        <v>100</v>
      </c>
      <c r="H39" s="172">
        <f t="shared" si="1"/>
        <v>0</v>
      </c>
      <c r="I39" s="226" t="s">
        <v>1552</v>
      </c>
      <c r="J39" s="219"/>
    </row>
    <row r="40" spans="1:10" ht="53.25" customHeight="1" outlineLevel="2">
      <c r="A40" s="164" t="s">
        <v>1093</v>
      </c>
      <c r="B40" s="165" t="s">
        <v>227</v>
      </c>
      <c r="C40" s="164"/>
      <c r="D40" s="165"/>
      <c r="E40" s="166">
        <f>E41</f>
        <v>11800.16</v>
      </c>
      <c r="F40" s="166">
        <f>F41</f>
        <v>11798.390000000001</v>
      </c>
      <c r="G40" s="169">
        <f t="shared" si="0"/>
        <v>99.985000203387088</v>
      </c>
      <c r="H40" s="169">
        <f t="shared" si="1"/>
        <v>-1.7699999999986176</v>
      </c>
      <c r="I40" s="218"/>
      <c r="J40" s="219"/>
    </row>
    <row r="41" spans="1:10" ht="121.5" customHeight="1" outlineLevel="3">
      <c r="A41" s="164" t="s">
        <v>1553</v>
      </c>
      <c r="B41" s="165" t="s">
        <v>127</v>
      </c>
      <c r="C41" s="164"/>
      <c r="D41" s="165"/>
      <c r="E41" s="166">
        <f>E42</f>
        <v>11800.16</v>
      </c>
      <c r="F41" s="166">
        <f>F42</f>
        <v>11798.390000000001</v>
      </c>
      <c r="G41" s="169">
        <f t="shared" si="0"/>
        <v>99.985000203387088</v>
      </c>
      <c r="H41" s="169">
        <f t="shared" si="1"/>
        <v>-1.7699999999986176</v>
      </c>
      <c r="I41" s="228" t="s">
        <v>1554</v>
      </c>
      <c r="J41" s="219"/>
    </row>
    <row r="42" spans="1:10" ht="25.5" outlineLevel="4">
      <c r="A42" s="209" t="s">
        <v>1094</v>
      </c>
      <c r="B42" s="210" t="s">
        <v>129</v>
      </c>
      <c r="C42" s="209" t="s">
        <v>1490</v>
      </c>
      <c r="D42" s="210"/>
      <c r="E42" s="220">
        <f>11736.96+58.6+4.6</f>
        <v>11800.16</v>
      </c>
      <c r="F42" s="220">
        <f>11735.29+58.6+4.5</f>
        <v>11798.390000000001</v>
      </c>
      <c r="G42" s="172">
        <f t="shared" si="0"/>
        <v>99.985000203387088</v>
      </c>
      <c r="H42" s="172">
        <f t="shared" si="1"/>
        <v>-1.7699999999986176</v>
      </c>
      <c r="I42" s="227"/>
      <c r="J42" s="219"/>
    </row>
  </sheetData>
  <mergeCells count="7">
    <mergeCell ref="D13:D14"/>
    <mergeCell ref="I13:I14"/>
    <mergeCell ref="A2:I2"/>
    <mergeCell ref="A3:E3"/>
    <mergeCell ref="B10:B12"/>
    <mergeCell ref="D10:D12"/>
    <mergeCell ref="I10:I12"/>
  </mergeCells>
  <pageMargins left="0.15748031496062992" right="0.15748031496062992" top="0.19685039370078741" bottom="0.19685039370078741" header="0.51181102362204722" footer="0.51181102362204722"/>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sheetPr>
    <outlinePr summaryBelow="0"/>
  </sheetPr>
  <dimension ref="A1:K86"/>
  <sheetViews>
    <sheetView showGridLines="0" zoomScale="80" zoomScaleNormal="80" workbookViewId="0">
      <selection activeCell="H94" sqref="H94"/>
    </sheetView>
  </sheetViews>
  <sheetFormatPr defaultRowHeight="12.75" customHeight="1" outlineLevelRow="4"/>
  <cols>
    <col min="1" max="1" width="11.140625" style="99" customWidth="1"/>
    <col min="2" max="2" width="30.7109375" style="99" customWidth="1"/>
    <col min="3" max="3" width="10.28515625" style="99" customWidth="1"/>
    <col min="4" max="4" width="30.7109375" style="99" hidden="1" customWidth="1"/>
    <col min="5" max="5" width="10.28515625" style="99" hidden="1" customWidth="1"/>
    <col min="6" max="6" width="30.7109375" style="99" customWidth="1"/>
    <col min="7" max="8" width="15.42578125" style="99" customWidth="1"/>
    <col min="9" max="9" width="13" style="99" customWidth="1"/>
    <col min="10" max="10" width="12.85546875" style="99" customWidth="1"/>
    <col min="11" max="11" width="34.85546875" style="99" customWidth="1"/>
    <col min="12" max="16384" width="9.140625" style="99"/>
  </cols>
  <sheetData>
    <row r="1" spans="1:11">
      <c r="A1" s="511"/>
      <c r="B1" s="511"/>
      <c r="C1" s="511"/>
      <c r="D1" s="511"/>
      <c r="E1" s="511"/>
      <c r="F1" s="511"/>
      <c r="G1" s="115"/>
      <c r="H1" s="115"/>
      <c r="I1" s="115"/>
      <c r="J1" s="115"/>
    </row>
    <row r="2" spans="1:11">
      <c r="A2" s="122"/>
      <c r="B2" s="115"/>
      <c r="C2" s="115"/>
      <c r="D2" s="115"/>
      <c r="E2" s="115"/>
      <c r="F2" s="115"/>
      <c r="G2" s="115"/>
      <c r="H2" s="115"/>
      <c r="I2" s="115"/>
      <c r="J2" s="115"/>
    </row>
    <row r="3" spans="1:11" ht="14.25">
      <c r="A3" s="121"/>
      <c r="B3" s="120"/>
      <c r="C3" s="120"/>
      <c r="D3" s="120"/>
      <c r="E3" s="120"/>
      <c r="F3" s="120"/>
      <c r="G3" s="120"/>
      <c r="H3" s="120"/>
      <c r="I3" s="120"/>
      <c r="J3" s="120"/>
    </row>
    <row r="4" spans="1:11" ht="15.75">
      <c r="A4" s="119"/>
      <c r="B4" s="118"/>
      <c r="C4" s="118"/>
      <c r="D4" s="118"/>
      <c r="E4" s="117"/>
      <c r="F4" s="115"/>
      <c r="G4" s="115"/>
      <c r="H4" s="115"/>
      <c r="I4" s="117"/>
      <c r="J4" s="115"/>
      <c r="K4" s="117" t="s">
        <v>1303</v>
      </c>
    </row>
    <row r="5" spans="1:11" ht="39.75" customHeight="1">
      <c r="A5" s="514" t="s">
        <v>1302</v>
      </c>
      <c r="B5" s="515"/>
      <c r="C5" s="515"/>
      <c r="D5" s="515"/>
      <c r="E5" s="516"/>
      <c r="F5" s="516"/>
      <c r="G5" s="516"/>
      <c r="H5" s="516"/>
      <c r="I5" s="516"/>
      <c r="J5" s="517"/>
      <c r="K5" s="517"/>
    </row>
    <row r="6" spans="1:11">
      <c r="A6" s="512"/>
      <c r="B6" s="513"/>
      <c r="C6" s="513"/>
      <c r="D6" s="513"/>
      <c r="E6" s="513"/>
      <c r="F6" s="513"/>
      <c r="G6" s="513"/>
    </row>
    <row r="7" spans="1:11" ht="15">
      <c r="B7" s="116"/>
      <c r="C7" s="116"/>
      <c r="D7" s="116"/>
      <c r="E7" s="116"/>
      <c r="F7" s="116"/>
      <c r="G7" s="116"/>
      <c r="H7" s="116"/>
      <c r="I7" s="115"/>
      <c r="J7" s="115"/>
      <c r="K7" s="114" t="s">
        <v>3</v>
      </c>
    </row>
    <row r="8" spans="1:11" ht="48" customHeight="1">
      <c r="A8" s="109" t="s">
        <v>4</v>
      </c>
      <c r="B8" s="109" t="s">
        <v>5</v>
      </c>
      <c r="C8" s="109" t="s">
        <v>6</v>
      </c>
      <c r="D8" s="113" t="s">
        <v>7</v>
      </c>
      <c r="E8" s="113" t="s">
        <v>8</v>
      </c>
      <c r="F8" s="111" t="s">
        <v>1270</v>
      </c>
      <c r="G8" s="110" t="s">
        <v>1271</v>
      </c>
      <c r="H8" s="110" t="s">
        <v>1272</v>
      </c>
      <c r="I8" s="110" t="s">
        <v>1360</v>
      </c>
      <c r="J8" s="110" t="s">
        <v>1359</v>
      </c>
      <c r="K8" s="110" t="s">
        <v>1275</v>
      </c>
    </row>
    <row r="9" spans="1:11" ht="35.25" customHeight="1">
      <c r="A9" s="111" t="s">
        <v>1276</v>
      </c>
      <c r="B9" s="111" t="s">
        <v>1277</v>
      </c>
      <c r="C9" s="112" t="s">
        <v>1278</v>
      </c>
      <c r="D9" s="112"/>
      <c r="E9" s="112"/>
      <c r="F9" s="111" t="s">
        <v>1279</v>
      </c>
      <c r="G9" s="110" t="s">
        <v>1280</v>
      </c>
      <c r="H9" s="110" t="s">
        <v>1281</v>
      </c>
      <c r="I9" s="110" t="s">
        <v>1284</v>
      </c>
      <c r="J9" s="111" t="s">
        <v>1283</v>
      </c>
      <c r="K9" s="110" t="s">
        <v>1282</v>
      </c>
    </row>
    <row r="10" spans="1:11" ht="57" outlineLevel="1">
      <c r="A10" s="109" t="s">
        <v>1095</v>
      </c>
      <c r="B10" s="108" t="s">
        <v>1096</v>
      </c>
      <c r="C10" s="109"/>
      <c r="D10" s="108"/>
      <c r="E10" s="109"/>
      <c r="F10" s="108"/>
      <c r="G10" s="107">
        <v>14805.62</v>
      </c>
      <c r="H10" s="107">
        <v>14200.8</v>
      </c>
      <c r="I10" s="103">
        <f t="shared" ref="I10:I41" si="0">H10/G10*100</f>
        <v>95.914929601056883</v>
      </c>
      <c r="J10" s="102">
        <f t="shared" ref="J10:J41" si="1">H10-G10</f>
        <v>-604.82000000000153</v>
      </c>
      <c r="K10" s="101"/>
    </row>
    <row r="11" spans="1:11" ht="42.75" outlineLevel="2">
      <c r="A11" s="109" t="s">
        <v>1097</v>
      </c>
      <c r="B11" s="108" t="s">
        <v>1098</v>
      </c>
      <c r="C11" s="109"/>
      <c r="D11" s="108"/>
      <c r="E11" s="109"/>
      <c r="F11" s="108"/>
      <c r="G11" s="107">
        <f>G12</f>
        <v>794.34</v>
      </c>
      <c r="H11" s="107">
        <f>H12</f>
        <v>794.34</v>
      </c>
      <c r="I11" s="103">
        <f t="shared" si="0"/>
        <v>100</v>
      </c>
      <c r="J11" s="102">
        <f t="shared" si="1"/>
        <v>0</v>
      </c>
      <c r="K11" s="101"/>
    </row>
    <row r="12" spans="1:11" ht="71.25" outlineLevel="3">
      <c r="A12" s="109" t="s">
        <v>1099</v>
      </c>
      <c r="B12" s="108" t="s">
        <v>1100</v>
      </c>
      <c r="C12" s="109"/>
      <c r="D12" s="108"/>
      <c r="E12" s="109"/>
      <c r="F12" s="108"/>
      <c r="G12" s="107">
        <f>G13+G14+G15</f>
        <v>794.34</v>
      </c>
      <c r="H12" s="107">
        <f>H13+H14+H15</f>
        <v>794.34</v>
      </c>
      <c r="I12" s="103">
        <f t="shared" si="0"/>
        <v>100</v>
      </c>
      <c r="J12" s="102">
        <f t="shared" si="1"/>
        <v>0</v>
      </c>
      <c r="K12" s="101"/>
    </row>
    <row r="13" spans="1:11" ht="33.75" customHeight="1" outlineLevel="4">
      <c r="A13" s="518" t="s">
        <v>1101</v>
      </c>
      <c r="B13" s="521" t="s">
        <v>1102</v>
      </c>
      <c r="C13" s="105" t="s">
        <v>1340</v>
      </c>
      <c r="D13" s="106" t="s">
        <v>1103</v>
      </c>
      <c r="E13" s="105" t="s">
        <v>1104</v>
      </c>
      <c r="F13" s="521" t="s">
        <v>1358</v>
      </c>
      <c r="G13" s="104">
        <v>196.76</v>
      </c>
      <c r="H13" s="104">
        <v>196.76</v>
      </c>
      <c r="I13" s="103">
        <f t="shared" si="0"/>
        <v>100</v>
      </c>
      <c r="J13" s="102">
        <f t="shared" si="1"/>
        <v>0</v>
      </c>
      <c r="K13" s="101"/>
    </row>
    <row r="14" spans="1:11" ht="40.5" customHeight="1" outlineLevel="4">
      <c r="A14" s="519"/>
      <c r="B14" s="522"/>
      <c r="C14" s="105" t="s">
        <v>1338</v>
      </c>
      <c r="D14" s="106" t="s">
        <v>1105</v>
      </c>
      <c r="E14" s="105" t="s">
        <v>1106</v>
      </c>
      <c r="F14" s="522"/>
      <c r="G14" s="104">
        <v>531.99</v>
      </c>
      <c r="H14" s="104">
        <v>531.99</v>
      </c>
      <c r="I14" s="103">
        <f t="shared" si="0"/>
        <v>100</v>
      </c>
      <c r="J14" s="102">
        <f t="shared" si="1"/>
        <v>0</v>
      </c>
      <c r="K14" s="101"/>
    </row>
    <row r="15" spans="1:11" ht="38.25" customHeight="1" outlineLevel="4">
      <c r="A15" s="520"/>
      <c r="B15" s="523"/>
      <c r="C15" s="105" t="s">
        <v>1337</v>
      </c>
      <c r="D15" s="106" t="s">
        <v>1107</v>
      </c>
      <c r="E15" s="105" t="s">
        <v>1108</v>
      </c>
      <c r="F15" s="523"/>
      <c r="G15" s="104">
        <v>65.59</v>
      </c>
      <c r="H15" s="104">
        <v>65.59</v>
      </c>
      <c r="I15" s="103">
        <f t="shared" si="0"/>
        <v>100</v>
      </c>
      <c r="J15" s="102">
        <f t="shared" si="1"/>
        <v>0</v>
      </c>
      <c r="K15" s="101"/>
    </row>
    <row r="16" spans="1:11" ht="57" outlineLevel="2">
      <c r="A16" s="109" t="s">
        <v>1109</v>
      </c>
      <c r="B16" s="108" t="s">
        <v>1110</v>
      </c>
      <c r="C16" s="109"/>
      <c r="D16" s="108"/>
      <c r="E16" s="109"/>
      <c r="F16" s="108"/>
      <c r="G16" s="107">
        <f>G17</f>
        <v>14011.31</v>
      </c>
      <c r="H16" s="107">
        <f>H17</f>
        <v>13406.479999999996</v>
      </c>
      <c r="I16" s="103">
        <f t="shared" si="0"/>
        <v>95.683273013015892</v>
      </c>
      <c r="J16" s="102">
        <f t="shared" si="1"/>
        <v>-604.83000000000357</v>
      </c>
      <c r="K16" s="101"/>
    </row>
    <row r="17" spans="1:11" ht="42.75" outlineLevel="3">
      <c r="A17" s="109" t="s">
        <v>1111</v>
      </c>
      <c r="B17" s="108" t="s">
        <v>1112</v>
      </c>
      <c r="C17" s="109"/>
      <c r="D17" s="108"/>
      <c r="E17" s="109"/>
      <c r="F17" s="108"/>
      <c r="G17" s="107">
        <f>SUM(G18:G75)</f>
        <v>14011.31</v>
      </c>
      <c r="H17" s="107">
        <f>SUM(H18:H75)</f>
        <v>13406.479999999996</v>
      </c>
      <c r="I17" s="103">
        <f t="shared" si="0"/>
        <v>95.683273013015892</v>
      </c>
      <c r="J17" s="102">
        <f t="shared" si="1"/>
        <v>-604.83000000000357</v>
      </c>
      <c r="K17" s="101"/>
    </row>
    <row r="18" spans="1:11" ht="45" outlineLevel="4">
      <c r="A18" s="105" t="s">
        <v>1113</v>
      </c>
      <c r="B18" s="106" t="s">
        <v>1114</v>
      </c>
      <c r="C18" s="105" t="s">
        <v>20</v>
      </c>
      <c r="D18" s="106" t="s">
        <v>13</v>
      </c>
      <c r="E18" s="105" t="s">
        <v>21</v>
      </c>
      <c r="F18" s="106" t="s">
        <v>22</v>
      </c>
      <c r="G18" s="104">
        <v>76.5</v>
      </c>
      <c r="H18" s="104">
        <v>76.5</v>
      </c>
      <c r="I18" s="103">
        <f t="shared" si="0"/>
        <v>100</v>
      </c>
      <c r="J18" s="102">
        <f t="shared" si="1"/>
        <v>0</v>
      </c>
      <c r="K18" s="101"/>
    </row>
    <row r="19" spans="1:11" ht="45" outlineLevel="4">
      <c r="A19" s="105" t="s">
        <v>1115</v>
      </c>
      <c r="B19" s="106" t="s">
        <v>1116</v>
      </c>
      <c r="C19" s="105" t="s">
        <v>20</v>
      </c>
      <c r="D19" s="106" t="s">
        <v>13</v>
      </c>
      <c r="E19" s="105" t="s">
        <v>21</v>
      </c>
      <c r="F19" s="106" t="s">
        <v>22</v>
      </c>
      <c r="G19" s="104">
        <v>35.6</v>
      </c>
      <c r="H19" s="104">
        <v>35.6</v>
      </c>
      <c r="I19" s="103">
        <f t="shared" si="0"/>
        <v>100</v>
      </c>
      <c r="J19" s="102">
        <f t="shared" si="1"/>
        <v>0</v>
      </c>
      <c r="K19" s="101"/>
    </row>
    <row r="20" spans="1:11" ht="34.5" customHeight="1" outlineLevel="4">
      <c r="A20" s="518" t="s">
        <v>1117</v>
      </c>
      <c r="B20" s="521" t="s">
        <v>1118</v>
      </c>
      <c r="C20" s="105" t="s">
        <v>1357</v>
      </c>
      <c r="D20" s="106" t="s">
        <v>1356</v>
      </c>
      <c r="E20" s="105" t="s">
        <v>1119</v>
      </c>
      <c r="F20" s="524" t="s">
        <v>1355</v>
      </c>
      <c r="G20" s="104">
        <v>450.9</v>
      </c>
      <c r="H20" s="104">
        <v>404.17</v>
      </c>
      <c r="I20" s="103">
        <f t="shared" si="0"/>
        <v>89.636282989576415</v>
      </c>
      <c r="J20" s="102">
        <f t="shared" si="1"/>
        <v>-46.729999999999961</v>
      </c>
      <c r="K20" s="530" t="s">
        <v>1354</v>
      </c>
    </row>
    <row r="21" spans="1:11" ht="43.5" customHeight="1" outlineLevel="4">
      <c r="A21" s="519"/>
      <c r="B21" s="522"/>
      <c r="C21" s="105" t="s">
        <v>1338</v>
      </c>
      <c r="D21" s="106" t="s">
        <v>1105</v>
      </c>
      <c r="E21" s="105" t="s">
        <v>1133</v>
      </c>
      <c r="F21" s="525"/>
      <c r="G21" s="104">
        <v>1219.0999999999999</v>
      </c>
      <c r="H21" s="104">
        <v>1092.75</v>
      </c>
      <c r="I21" s="103">
        <f t="shared" si="0"/>
        <v>89.635796899351988</v>
      </c>
      <c r="J21" s="102">
        <f t="shared" si="1"/>
        <v>-126.34999999999991</v>
      </c>
      <c r="K21" s="531"/>
    </row>
    <row r="22" spans="1:11" ht="36" customHeight="1" outlineLevel="4">
      <c r="A22" s="519"/>
      <c r="B22" s="522"/>
      <c r="C22" s="105" t="s">
        <v>1337</v>
      </c>
      <c r="D22" s="106" t="s">
        <v>1107</v>
      </c>
      <c r="E22" s="105" t="s">
        <v>1147</v>
      </c>
      <c r="F22" s="525"/>
      <c r="G22" s="104">
        <v>712.81</v>
      </c>
      <c r="H22" s="104">
        <v>638.64</v>
      </c>
      <c r="I22" s="103">
        <f t="shared" si="0"/>
        <v>89.59470265568666</v>
      </c>
      <c r="J22" s="102">
        <f t="shared" si="1"/>
        <v>-74.169999999999959</v>
      </c>
      <c r="K22" s="531"/>
    </row>
    <row r="23" spans="1:11" ht="45.75" customHeight="1" outlineLevel="4">
      <c r="A23" s="520"/>
      <c r="B23" s="523"/>
      <c r="C23" s="105" t="s">
        <v>1336</v>
      </c>
      <c r="D23" s="106" t="s">
        <v>1107</v>
      </c>
      <c r="E23" s="105" t="s">
        <v>1161</v>
      </c>
      <c r="F23" s="526"/>
      <c r="G23" s="104">
        <v>2.9</v>
      </c>
      <c r="H23" s="104">
        <v>2.9</v>
      </c>
      <c r="I23" s="103">
        <f t="shared" si="0"/>
        <v>100</v>
      </c>
      <c r="J23" s="102">
        <f t="shared" si="1"/>
        <v>0</v>
      </c>
      <c r="K23" s="532"/>
    </row>
    <row r="24" spans="1:11" ht="36.75" customHeight="1" outlineLevel="4">
      <c r="A24" s="518" t="s">
        <v>1117</v>
      </c>
      <c r="B24" s="521" t="s">
        <v>1118</v>
      </c>
      <c r="C24" s="105" t="s">
        <v>1340</v>
      </c>
      <c r="D24" s="106" t="s">
        <v>1103</v>
      </c>
      <c r="E24" s="105" t="s">
        <v>1120</v>
      </c>
      <c r="F24" s="521" t="s">
        <v>1353</v>
      </c>
      <c r="G24" s="104">
        <v>244.01</v>
      </c>
      <c r="H24" s="104">
        <v>244.01</v>
      </c>
      <c r="I24" s="103">
        <f t="shared" si="0"/>
        <v>100</v>
      </c>
      <c r="J24" s="102">
        <f t="shared" si="1"/>
        <v>0</v>
      </c>
      <c r="K24" s="101"/>
    </row>
    <row r="25" spans="1:11" ht="43.5" customHeight="1" outlineLevel="4">
      <c r="A25" s="519"/>
      <c r="B25" s="522"/>
      <c r="C25" s="105" t="s">
        <v>1338</v>
      </c>
      <c r="D25" s="106" t="s">
        <v>1105</v>
      </c>
      <c r="E25" s="105" t="s">
        <v>1134</v>
      </c>
      <c r="F25" s="522"/>
      <c r="G25" s="104">
        <v>659.73</v>
      </c>
      <c r="H25" s="104">
        <v>659.73</v>
      </c>
      <c r="I25" s="103">
        <f t="shared" si="0"/>
        <v>100</v>
      </c>
      <c r="J25" s="102">
        <f t="shared" si="1"/>
        <v>0</v>
      </c>
      <c r="K25" s="101"/>
    </row>
    <row r="26" spans="1:11" ht="34.5" customHeight="1" outlineLevel="4">
      <c r="A26" s="519"/>
      <c r="B26" s="522"/>
      <c r="C26" s="105" t="s">
        <v>1337</v>
      </c>
      <c r="D26" s="106" t="s">
        <v>1107</v>
      </c>
      <c r="E26" s="105" t="s">
        <v>1148</v>
      </c>
      <c r="F26" s="522"/>
      <c r="G26" s="104">
        <v>385.91</v>
      </c>
      <c r="H26" s="104">
        <v>385.91</v>
      </c>
      <c r="I26" s="103">
        <f t="shared" si="0"/>
        <v>100</v>
      </c>
      <c r="J26" s="102">
        <f t="shared" si="1"/>
        <v>0</v>
      </c>
      <c r="K26" s="101"/>
    </row>
    <row r="27" spans="1:11" ht="44.25" customHeight="1" outlineLevel="4">
      <c r="A27" s="520"/>
      <c r="B27" s="523"/>
      <c r="C27" s="105" t="s">
        <v>1336</v>
      </c>
      <c r="D27" s="106" t="s">
        <v>1107</v>
      </c>
      <c r="E27" s="105" t="s">
        <v>1162</v>
      </c>
      <c r="F27" s="523"/>
      <c r="G27" s="104">
        <v>1.4</v>
      </c>
      <c r="H27" s="104">
        <v>1.4</v>
      </c>
      <c r="I27" s="103">
        <f t="shared" si="0"/>
        <v>100</v>
      </c>
      <c r="J27" s="102">
        <f t="shared" si="1"/>
        <v>0</v>
      </c>
      <c r="K27" s="101"/>
    </row>
    <row r="28" spans="1:11" ht="41.25" customHeight="1" outlineLevel="4">
      <c r="A28" s="518" t="s">
        <v>1117</v>
      </c>
      <c r="B28" s="521" t="s">
        <v>1118</v>
      </c>
      <c r="C28" s="105" t="s">
        <v>1340</v>
      </c>
      <c r="D28" s="106" t="s">
        <v>1103</v>
      </c>
      <c r="E28" s="105" t="s">
        <v>1121</v>
      </c>
      <c r="F28" s="524" t="s">
        <v>1352</v>
      </c>
      <c r="G28" s="104">
        <v>123.41</v>
      </c>
      <c r="H28" s="104">
        <v>123.41</v>
      </c>
      <c r="I28" s="103">
        <f t="shared" si="0"/>
        <v>100</v>
      </c>
      <c r="J28" s="102">
        <f t="shared" si="1"/>
        <v>0</v>
      </c>
      <c r="K28" s="527" t="s">
        <v>1343</v>
      </c>
    </row>
    <row r="29" spans="1:11" ht="51" customHeight="1" outlineLevel="4">
      <c r="A29" s="519"/>
      <c r="B29" s="522"/>
      <c r="C29" s="105" t="s">
        <v>1338</v>
      </c>
      <c r="D29" s="106" t="s">
        <v>1105</v>
      </c>
      <c r="E29" s="105" t="s">
        <v>1135</v>
      </c>
      <c r="F29" s="525"/>
      <c r="G29" s="104">
        <v>333.67</v>
      </c>
      <c r="H29" s="104">
        <v>333.67</v>
      </c>
      <c r="I29" s="103">
        <f t="shared" si="0"/>
        <v>100</v>
      </c>
      <c r="J29" s="102">
        <f t="shared" si="1"/>
        <v>0</v>
      </c>
      <c r="K29" s="528"/>
    </row>
    <row r="30" spans="1:11" ht="35.25" customHeight="1" outlineLevel="4">
      <c r="A30" s="519"/>
      <c r="B30" s="522"/>
      <c r="C30" s="105" t="s">
        <v>1337</v>
      </c>
      <c r="D30" s="106" t="s">
        <v>1107</v>
      </c>
      <c r="E30" s="105" t="s">
        <v>1149</v>
      </c>
      <c r="F30" s="525"/>
      <c r="G30" s="104">
        <v>229.03</v>
      </c>
      <c r="H30" s="104">
        <v>194.49</v>
      </c>
      <c r="I30" s="103">
        <f t="shared" si="0"/>
        <v>84.919006243723544</v>
      </c>
      <c r="J30" s="102">
        <f t="shared" si="1"/>
        <v>-34.539999999999992</v>
      </c>
      <c r="K30" s="528"/>
    </row>
    <row r="31" spans="1:11" ht="46.5" customHeight="1" outlineLevel="4">
      <c r="A31" s="520"/>
      <c r="B31" s="523"/>
      <c r="C31" s="105" t="s">
        <v>1336</v>
      </c>
      <c r="D31" s="106" t="s">
        <v>1107</v>
      </c>
      <c r="E31" s="105" t="s">
        <v>1163</v>
      </c>
      <c r="F31" s="526"/>
      <c r="G31" s="104">
        <v>1.4</v>
      </c>
      <c r="H31" s="104">
        <v>1.4</v>
      </c>
      <c r="I31" s="103">
        <f t="shared" si="0"/>
        <v>100</v>
      </c>
      <c r="J31" s="102">
        <f t="shared" si="1"/>
        <v>0</v>
      </c>
      <c r="K31" s="529"/>
    </row>
    <row r="32" spans="1:11" ht="39.75" customHeight="1" outlineLevel="4">
      <c r="A32" s="518" t="s">
        <v>1117</v>
      </c>
      <c r="B32" s="521" t="s">
        <v>1118</v>
      </c>
      <c r="C32" s="105" t="s">
        <v>1340</v>
      </c>
      <c r="D32" s="106" t="s">
        <v>1103</v>
      </c>
      <c r="E32" s="105" t="s">
        <v>1122</v>
      </c>
      <c r="F32" s="521" t="s">
        <v>1351</v>
      </c>
      <c r="G32" s="104">
        <v>159.41</v>
      </c>
      <c r="H32" s="104">
        <v>159.41</v>
      </c>
      <c r="I32" s="103">
        <f t="shared" si="0"/>
        <v>100</v>
      </c>
      <c r="J32" s="102">
        <f t="shared" si="1"/>
        <v>0</v>
      </c>
      <c r="K32" s="101"/>
    </row>
    <row r="33" spans="1:11" ht="48" customHeight="1" outlineLevel="4">
      <c r="A33" s="519"/>
      <c r="B33" s="522"/>
      <c r="C33" s="105" t="s">
        <v>1338</v>
      </c>
      <c r="D33" s="106" t="s">
        <v>1105</v>
      </c>
      <c r="E33" s="105" t="s">
        <v>1136</v>
      </c>
      <c r="F33" s="522"/>
      <c r="G33" s="104">
        <v>430.99</v>
      </c>
      <c r="H33" s="104">
        <v>430.99</v>
      </c>
      <c r="I33" s="103">
        <f t="shared" si="0"/>
        <v>100</v>
      </c>
      <c r="J33" s="102">
        <f t="shared" si="1"/>
        <v>0</v>
      </c>
      <c r="K33" s="101"/>
    </row>
    <row r="34" spans="1:11" ht="38.25" customHeight="1" outlineLevel="4">
      <c r="A34" s="519"/>
      <c r="B34" s="522"/>
      <c r="C34" s="105" t="s">
        <v>1337</v>
      </c>
      <c r="D34" s="106" t="s">
        <v>1107</v>
      </c>
      <c r="E34" s="105" t="s">
        <v>1150</v>
      </c>
      <c r="F34" s="522"/>
      <c r="G34" s="104">
        <v>251.43</v>
      </c>
      <c r="H34" s="104">
        <v>251.43</v>
      </c>
      <c r="I34" s="103">
        <f t="shared" si="0"/>
        <v>100</v>
      </c>
      <c r="J34" s="102">
        <f t="shared" si="1"/>
        <v>0</v>
      </c>
      <c r="K34" s="101"/>
    </row>
    <row r="35" spans="1:11" ht="42.75" customHeight="1" outlineLevel="4">
      <c r="A35" s="520"/>
      <c r="B35" s="523"/>
      <c r="C35" s="105" t="s">
        <v>1336</v>
      </c>
      <c r="D35" s="106" t="s">
        <v>1107</v>
      </c>
      <c r="E35" s="105" t="s">
        <v>1164</v>
      </c>
      <c r="F35" s="523"/>
      <c r="G35" s="104">
        <v>1.6</v>
      </c>
      <c r="H35" s="104">
        <v>1.6</v>
      </c>
      <c r="I35" s="103">
        <f t="shared" si="0"/>
        <v>100</v>
      </c>
      <c r="J35" s="102">
        <f t="shared" si="1"/>
        <v>0</v>
      </c>
      <c r="K35" s="101"/>
    </row>
    <row r="36" spans="1:11" ht="37.5" customHeight="1" outlineLevel="4">
      <c r="A36" s="518" t="s">
        <v>1117</v>
      </c>
      <c r="B36" s="521" t="s">
        <v>1118</v>
      </c>
      <c r="C36" s="105" t="s">
        <v>1340</v>
      </c>
      <c r="D36" s="106" t="s">
        <v>1103</v>
      </c>
      <c r="E36" s="105" t="s">
        <v>1123</v>
      </c>
      <c r="F36" s="524" t="s">
        <v>1350</v>
      </c>
      <c r="G36" s="104">
        <v>494.1</v>
      </c>
      <c r="H36" s="104">
        <v>483.55</v>
      </c>
      <c r="I36" s="103">
        <f t="shared" si="0"/>
        <v>97.86480469540578</v>
      </c>
      <c r="J36" s="102">
        <f t="shared" si="1"/>
        <v>-10.550000000000011</v>
      </c>
      <c r="K36" s="527" t="s">
        <v>1343</v>
      </c>
    </row>
    <row r="37" spans="1:11" ht="45.75" customHeight="1" outlineLevel="4">
      <c r="A37" s="519"/>
      <c r="B37" s="522"/>
      <c r="C37" s="105" t="s">
        <v>1338</v>
      </c>
      <c r="D37" s="106" t="s">
        <v>1105</v>
      </c>
      <c r="E37" s="105" t="s">
        <v>1137</v>
      </c>
      <c r="F37" s="525"/>
      <c r="G37" s="104">
        <v>1335.9</v>
      </c>
      <c r="H37" s="104">
        <v>1307.3800000000001</v>
      </c>
      <c r="I37" s="103">
        <f t="shared" si="0"/>
        <v>97.865109663897002</v>
      </c>
      <c r="J37" s="102">
        <f t="shared" si="1"/>
        <v>-28.519999999999982</v>
      </c>
      <c r="K37" s="528"/>
    </row>
    <row r="38" spans="1:11" ht="33.75" customHeight="1" outlineLevel="4">
      <c r="A38" s="519"/>
      <c r="B38" s="522"/>
      <c r="C38" s="105" t="s">
        <v>1337</v>
      </c>
      <c r="D38" s="106" t="s">
        <v>1107</v>
      </c>
      <c r="E38" s="105" t="s">
        <v>1151</v>
      </c>
      <c r="F38" s="525"/>
      <c r="G38" s="104">
        <v>781.39</v>
      </c>
      <c r="H38" s="104">
        <v>764.64</v>
      </c>
      <c r="I38" s="103">
        <f t="shared" si="0"/>
        <v>97.856384135962841</v>
      </c>
      <c r="J38" s="102">
        <f t="shared" si="1"/>
        <v>-16.75</v>
      </c>
      <c r="K38" s="528"/>
    </row>
    <row r="39" spans="1:11" ht="44.25" customHeight="1" outlineLevel="4">
      <c r="A39" s="520"/>
      <c r="B39" s="523"/>
      <c r="C39" s="105" t="s">
        <v>1336</v>
      </c>
      <c r="D39" s="106" t="s">
        <v>1107</v>
      </c>
      <c r="E39" s="105" t="s">
        <v>1165</v>
      </c>
      <c r="F39" s="526"/>
      <c r="G39" s="104">
        <v>2.9</v>
      </c>
      <c r="H39" s="104">
        <v>2.9</v>
      </c>
      <c r="I39" s="103">
        <f t="shared" si="0"/>
        <v>100</v>
      </c>
      <c r="J39" s="102">
        <f t="shared" si="1"/>
        <v>0</v>
      </c>
      <c r="K39" s="529"/>
    </row>
    <row r="40" spans="1:11" ht="32.25" customHeight="1" outlineLevel="4">
      <c r="A40" s="518" t="s">
        <v>1117</v>
      </c>
      <c r="B40" s="521" t="s">
        <v>1118</v>
      </c>
      <c r="C40" s="105" t="s">
        <v>1340</v>
      </c>
      <c r="D40" s="106" t="s">
        <v>1103</v>
      </c>
      <c r="E40" s="105" t="s">
        <v>1124</v>
      </c>
      <c r="F40" s="524" t="s">
        <v>1349</v>
      </c>
      <c r="G40" s="104">
        <v>454.32</v>
      </c>
      <c r="H40" s="104">
        <v>429.98</v>
      </c>
      <c r="I40" s="103">
        <f t="shared" si="0"/>
        <v>94.642542701179792</v>
      </c>
      <c r="J40" s="102">
        <f t="shared" si="1"/>
        <v>-24.339999999999975</v>
      </c>
      <c r="K40" s="527" t="s">
        <v>1343</v>
      </c>
    </row>
    <row r="41" spans="1:11" ht="44.25" customHeight="1" outlineLevel="4">
      <c r="A41" s="519"/>
      <c r="B41" s="522"/>
      <c r="C41" s="105" t="s">
        <v>1338</v>
      </c>
      <c r="D41" s="106" t="s">
        <v>1105</v>
      </c>
      <c r="E41" s="105" t="s">
        <v>1138</v>
      </c>
      <c r="F41" s="525"/>
      <c r="G41" s="104">
        <v>1228.3499999999999</v>
      </c>
      <c r="H41" s="104">
        <v>1162.55</v>
      </c>
      <c r="I41" s="103">
        <f t="shared" si="0"/>
        <v>94.643220580453459</v>
      </c>
      <c r="J41" s="102">
        <f t="shared" si="1"/>
        <v>-65.799999999999955</v>
      </c>
      <c r="K41" s="528"/>
    </row>
    <row r="42" spans="1:11" ht="48" customHeight="1" outlineLevel="4">
      <c r="A42" s="519"/>
      <c r="B42" s="522"/>
      <c r="C42" s="105" t="s">
        <v>1336</v>
      </c>
      <c r="D42" s="106" t="s">
        <v>1107</v>
      </c>
      <c r="E42" s="105" t="s">
        <v>1166</v>
      </c>
      <c r="F42" s="525"/>
      <c r="G42" s="104">
        <v>2.4</v>
      </c>
      <c r="H42" s="104">
        <v>2.4</v>
      </c>
      <c r="I42" s="103">
        <f t="shared" ref="I42:I73" si="2">H42/G42*100</f>
        <v>100</v>
      </c>
      <c r="J42" s="102">
        <f t="shared" ref="J42:J75" si="3">H42-G42</f>
        <v>0</v>
      </c>
      <c r="K42" s="528"/>
    </row>
    <row r="43" spans="1:11" ht="38.25" customHeight="1" outlineLevel="4">
      <c r="A43" s="520"/>
      <c r="B43" s="523"/>
      <c r="C43" s="105" t="s">
        <v>1337</v>
      </c>
      <c r="D43" s="106" t="s">
        <v>1107</v>
      </c>
      <c r="E43" s="105" t="s">
        <v>1152</v>
      </c>
      <c r="F43" s="526"/>
      <c r="G43" s="104">
        <v>718.75</v>
      </c>
      <c r="H43" s="104">
        <v>680.11</v>
      </c>
      <c r="I43" s="103">
        <f t="shared" si="2"/>
        <v>94.623999999999995</v>
      </c>
      <c r="J43" s="102">
        <f t="shared" si="3"/>
        <v>-38.639999999999986</v>
      </c>
      <c r="K43" s="529"/>
    </row>
    <row r="44" spans="1:11" ht="35.25" customHeight="1" outlineLevel="4">
      <c r="A44" s="518" t="s">
        <v>1117</v>
      </c>
      <c r="B44" s="521" t="s">
        <v>1118</v>
      </c>
      <c r="C44" s="105" t="s">
        <v>1340</v>
      </c>
      <c r="D44" s="106" t="s">
        <v>1103</v>
      </c>
      <c r="E44" s="105" t="s">
        <v>1125</v>
      </c>
      <c r="F44" s="524" t="s">
        <v>1348</v>
      </c>
      <c r="G44" s="104">
        <v>96.16</v>
      </c>
      <c r="H44" s="104">
        <v>96.01</v>
      </c>
      <c r="I44" s="103">
        <f t="shared" si="2"/>
        <v>99.844009983361076</v>
      </c>
      <c r="J44" s="102">
        <f t="shared" si="3"/>
        <v>-0.14999999999999147</v>
      </c>
      <c r="K44" s="527" t="s">
        <v>1343</v>
      </c>
    </row>
    <row r="45" spans="1:11" ht="46.5" customHeight="1" outlineLevel="4">
      <c r="A45" s="519"/>
      <c r="B45" s="522"/>
      <c r="C45" s="105" t="s">
        <v>1338</v>
      </c>
      <c r="D45" s="106" t="s">
        <v>1105</v>
      </c>
      <c r="E45" s="105" t="s">
        <v>1139</v>
      </c>
      <c r="F45" s="525"/>
      <c r="G45" s="104">
        <v>259.99</v>
      </c>
      <c r="H45" s="104">
        <v>259.58999999999997</v>
      </c>
      <c r="I45" s="103">
        <f t="shared" si="2"/>
        <v>99.846147928766484</v>
      </c>
      <c r="J45" s="102">
        <f t="shared" si="3"/>
        <v>-0.40000000000003411</v>
      </c>
      <c r="K45" s="528"/>
    </row>
    <row r="46" spans="1:11" ht="34.5" customHeight="1" outlineLevel="4">
      <c r="A46" s="519"/>
      <c r="B46" s="522"/>
      <c r="C46" s="105" t="s">
        <v>1337</v>
      </c>
      <c r="D46" s="106" t="s">
        <v>1107</v>
      </c>
      <c r="E46" s="105" t="s">
        <v>1153</v>
      </c>
      <c r="F46" s="525"/>
      <c r="G46" s="104">
        <v>152.03</v>
      </c>
      <c r="H46" s="104">
        <v>151.80000000000001</v>
      </c>
      <c r="I46" s="103">
        <f t="shared" si="2"/>
        <v>99.848714069591537</v>
      </c>
      <c r="J46" s="102">
        <f t="shared" si="3"/>
        <v>-0.22999999999998977</v>
      </c>
      <c r="K46" s="528"/>
    </row>
    <row r="47" spans="1:11" ht="45" customHeight="1" outlineLevel="4">
      <c r="A47" s="520"/>
      <c r="B47" s="523"/>
      <c r="C47" s="105" t="s">
        <v>1336</v>
      </c>
      <c r="D47" s="106" t="s">
        <v>1107</v>
      </c>
      <c r="E47" s="105" t="s">
        <v>1167</v>
      </c>
      <c r="F47" s="526"/>
      <c r="G47" s="104">
        <v>0.6</v>
      </c>
      <c r="H47" s="104">
        <v>0.6</v>
      </c>
      <c r="I47" s="103">
        <f t="shared" si="2"/>
        <v>100</v>
      </c>
      <c r="J47" s="102">
        <f t="shared" si="3"/>
        <v>0</v>
      </c>
      <c r="K47" s="529"/>
    </row>
    <row r="48" spans="1:11" ht="36" customHeight="1" outlineLevel="4">
      <c r="A48" s="518" t="s">
        <v>1117</v>
      </c>
      <c r="B48" s="521" t="s">
        <v>1118</v>
      </c>
      <c r="C48" s="105" t="s">
        <v>1340</v>
      </c>
      <c r="D48" s="106" t="s">
        <v>1103</v>
      </c>
      <c r="E48" s="105" t="s">
        <v>1126</v>
      </c>
      <c r="F48" s="524" t="s">
        <v>1347</v>
      </c>
      <c r="G48" s="104">
        <v>85.08</v>
      </c>
      <c r="H48" s="104">
        <v>77.930000000000007</v>
      </c>
      <c r="I48" s="103">
        <f t="shared" si="2"/>
        <v>91.596144804889519</v>
      </c>
      <c r="J48" s="102">
        <f t="shared" si="3"/>
        <v>-7.1499999999999915</v>
      </c>
      <c r="K48" s="527" t="s">
        <v>1343</v>
      </c>
    </row>
    <row r="49" spans="1:11" ht="45" customHeight="1" outlineLevel="4">
      <c r="A49" s="519"/>
      <c r="B49" s="522"/>
      <c r="C49" s="105" t="s">
        <v>1338</v>
      </c>
      <c r="D49" s="106" t="s">
        <v>1105</v>
      </c>
      <c r="E49" s="105" t="s">
        <v>1140</v>
      </c>
      <c r="F49" s="525"/>
      <c r="G49" s="104">
        <v>230.04</v>
      </c>
      <c r="H49" s="104">
        <v>210.71</v>
      </c>
      <c r="I49" s="103">
        <f t="shared" si="2"/>
        <v>91.59711354547035</v>
      </c>
      <c r="J49" s="102">
        <f t="shared" si="3"/>
        <v>-19.329999999999984</v>
      </c>
      <c r="K49" s="528"/>
    </row>
    <row r="50" spans="1:11" ht="36" customHeight="1" outlineLevel="4">
      <c r="A50" s="519"/>
      <c r="B50" s="522"/>
      <c r="C50" s="105" t="s">
        <v>1337</v>
      </c>
      <c r="D50" s="106" t="s">
        <v>1107</v>
      </c>
      <c r="E50" s="105" t="s">
        <v>1154</v>
      </c>
      <c r="F50" s="525"/>
      <c r="G50" s="104">
        <v>134.26</v>
      </c>
      <c r="H50" s="104">
        <v>122.9</v>
      </c>
      <c r="I50" s="103">
        <f t="shared" si="2"/>
        <v>91.538805303143164</v>
      </c>
      <c r="J50" s="102">
        <f t="shared" si="3"/>
        <v>-11.359999999999985</v>
      </c>
      <c r="K50" s="528"/>
    </row>
    <row r="51" spans="1:11" ht="42.75" customHeight="1" outlineLevel="4">
      <c r="A51" s="520"/>
      <c r="B51" s="523"/>
      <c r="C51" s="105" t="s">
        <v>1336</v>
      </c>
      <c r="D51" s="106" t="s">
        <v>1107</v>
      </c>
      <c r="E51" s="105" t="s">
        <v>1168</v>
      </c>
      <c r="F51" s="526"/>
      <c r="G51" s="104">
        <v>0.8</v>
      </c>
      <c r="H51" s="104">
        <v>0.8</v>
      </c>
      <c r="I51" s="103">
        <f t="shared" si="2"/>
        <v>100</v>
      </c>
      <c r="J51" s="102">
        <f t="shared" si="3"/>
        <v>0</v>
      </c>
      <c r="K51" s="529"/>
    </row>
    <row r="52" spans="1:11" ht="33.75" customHeight="1" outlineLevel="4">
      <c r="A52" s="518" t="s">
        <v>1117</v>
      </c>
      <c r="B52" s="521" t="s">
        <v>1118</v>
      </c>
      <c r="C52" s="105" t="s">
        <v>1340</v>
      </c>
      <c r="D52" s="106" t="s">
        <v>1103</v>
      </c>
      <c r="E52" s="105" t="s">
        <v>1127</v>
      </c>
      <c r="F52" s="521" t="s">
        <v>1346</v>
      </c>
      <c r="G52" s="104">
        <v>55.15</v>
      </c>
      <c r="H52" s="104">
        <v>55.15</v>
      </c>
      <c r="I52" s="103">
        <f t="shared" si="2"/>
        <v>100</v>
      </c>
      <c r="J52" s="102">
        <f t="shared" si="3"/>
        <v>0</v>
      </c>
      <c r="K52" s="101"/>
    </row>
    <row r="53" spans="1:11" ht="43.5" customHeight="1" outlineLevel="4">
      <c r="A53" s="519"/>
      <c r="B53" s="522"/>
      <c r="C53" s="105" t="s">
        <v>1338</v>
      </c>
      <c r="D53" s="106" t="s">
        <v>1105</v>
      </c>
      <c r="E53" s="105" t="s">
        <v>1141</v>
      </c>
      <c r="F53" s="522"/>
      <c r="G53" s="104">
        <v>149.11000000000001</v>
      </c>
      <c r="H53" s="104">
        <v>149.11000000000001</v>
      </c>
      <c r="I53" s="103">
        <f t="shared" si="2"/>
        <v>100</v>
      </c>
      <c r="J53" s="102">
        <f t="shared" si="3"/>
        <v>0</v>
      </c>
      <c r="K53" s="101"/>
    </row>
    <row r="54" spans="1:11" ht="30.75" customHeight="1" outlineLevel="4">
      <c r="A54" s="519"/>
      <c r="B54" s="522"/>
      <c r="C54" s="105" t="s">
        <v>1337</v>
      </c>
      <c r="D54" s="106" t="s">
        <v>1107</v>
      </c>
      <c r="E54" s="105" t="s">
        <v>1155</v>
      </c>
      <c r="F54" s="522"/>
      <c r="G54" s="104">
        <v>87.24</v>
      </c>
      <c r="H54" s="104">
        <v>87.24</v>
      </c>
      <c r="I54" s="103">
        <f t="shared" si="2"/>
        <v>100</v>
      </c>
      <c r="J54" s="102">
        <f t="shared" si="3"/>
        <v>0</v>
      </c>
      <c r="K54" s="101"/>
    </row>
    <row r="55" spans="1:11" ht="42.75" customHeight="1" outlineLevel="4">
      <c r="A55" s="520"/>
      <c r="B55" s="523"/>
      <c r="C55" s="105" t="s">
        <v>1336</v>
      </c>
      <c r="D55" s="106" t="s">
        <v>1107</v>
      </c>
      <c r="E55" s="105" t="s">
        <v>1169</v>
      </c>
      <c r="F55" s="523"/>
      <c r="G55" s="104">
        <v>0.3</v>
      </c>
      <c r="H55" s="104">
        <v>0.3</v>
      </c>
      <c r="I55" s="103">
        <f t="shared" si="2"/>
        <v>100</v>
      </c>
      <c r="J55" s="102">
        <f t="shared" si="3"/>
        <v>0</v>
      </c>
      <c r="K55" s="101"/>
    </row>
    <row r="56" spans="1:11" ht="34.5" customHeight="1" outlineLevel="4">
      <c r="A56" s="518" t="s">
        <v>1117</v>
      </c>
      <c r="B56" s="521" t="s">
        <v>1118</v>
      </c>
      <c r="C56" s="105" t="s">
        <v>1340</v>
      </c>
      <c r="D56" s="106" t="s">
        <v>1103</v>
      </c>
      <c r="E56" s="105" t="s">
        <v>1128</v>
      </c>
      <c r="F56" s="524" t="s">
        <v>1345</v>
      </c>
      <c r="G56" s="104">
        <v>91.89</v>
      </c>
      <c r="H56" s="104">
        <v>90.54</v>
      </c>
      <c r="I56" s="103">
        <f t="shared" si="2"/>
        <v>98.530852105778649</v>
      </c>
      <c r="J56" s="102">
        <f t="shared" si="3"/>
        <v>-1.3499999999999943</v>
      </c>
      <c r="K56" s="527" t="s">
        <v>1343</v>
      </c>
    </row>
    <row r="57" spans="1:11" ht="42.75" customHeight="1" outlineLevel="4">
      <c r="A57" s="519"/>
      <c r="B57" s="522"/>
      <c r="C57" s="105" t="s">
        <v>1338</v>
      </c>
      <c r="D57" s="106" t="s">
        <v>1105</v>
      </c>
      <c r="E57" s="105" t="s">
        <v>1142</v>
      </c>
      <c r="F57" s="525"/>
      <c r="G57" s="104">
        <v>248.45</v>
      </c>
      <c r="H57" s="104">
        <v>244.79</v>
      </c>
      <c r="I57" s="103">
        <f t="shared" si="2"/>
        <v>98.526866572751061</v>
      </c>
      <c r="J57" s="102">
        <f t="shared" si="3"/>
        <v>-3.6599999999999966</v>
      </c>
      <c r="K57" s="528"/>
    </row>
    <row r="58" spans="1:11" ht="38.25" customHeight="1" outlineLevel="4">
      <c r="A58" s="519"/>
      <c r="B58" s="522"/>
      <c r="C58" s="105" t="s">
        <v>1337</v>
      </c>
      <c r="D58" s="106" t="s">
        <v>1107</v>
      </c>
      <c r="E58" s="105" t="s">
        <v>1156</v>
      </c>
      <c r="F58" s="525"/>
      <c r="G58" s="104">
        <v>219.85</v>
      </c>
      <c r="H58" s="104">
        <v>143.41</v>
      </c>
      <c r="I58" s="103">
        <f t="shared" si="2"/>
        <v>65.230839208551288</v>
      </c>
      <c r="J58" s="102">
        <f t="shared" si="3"/>
        <v>-76.44</v>
      </c>
      <c r="K58" s="528"/>
    </row>
    <row r="59" spans="1:11" ht="43.5" customHeight="1" outlineLevel="4">
      <c r="A59" s="520"/>
      <c r="B59" s="523"/>
      <c r="C59" s="105" t="s">
        <v>1336</v>
      </c>
      <c r="D59" s="106" t="s">
        <v>1107</v>
      </c>
      <c r="E59" s="105" t="s">
        <v>1170</v>
      </c>
      <c r="F59" s="526"/>
      <c r="G59" s="104">
        <v>0.3</v>
      </c>
      <c r="H59" s="104">
        <v>0.3</v>
      </c>
      <c r="I59" s="103">
        <f t="shared" si="2"/>
        <v>100</v>
      </c>
      <c r="J59" s="102">
        <f t="shared" si="3"/>
        <v>0</v>
      </c>
      <c r="K59" s="529"/>
    </row>
    <row r="60" spans="1:11" ht="36.75" customHeight="1" outlineLevel="4">
      <c r="A60" s="518" t="s">
        <v>1117</v>
      </c>
      <c r="B60" s="521" t="s">
        <v>1118</v>
      </c>
      <c r="C60" s="105" t="s">
        <v>1340</v>
      </c>
      <c r="D60" s="106" t="s">
        <v>1103</v>
      </c>
      <c r="E60" s="105" t="s">
        <v>1129</v>
      </c>
      <c r="F60" s="524" t="s">
        <v>1344</v>
      </c>
      <c r="G60" s="104">
        <v>56.7</v>
      </c>
      <c r="H60" s="104">
        <v>53.23</v>
      </c>
      <c r="I60" s="103">
        <f t="shared" si="2"/>
        <v>93.880070546737201</v>
      </c>
      <c r="J60" s="102">
        <f t="shared" si="3"/>
        <v>-3.470000000000006</v>
      </c>
      <c r="K60" s="527" t="s">
        <v>1343</v>
      </c>
    </row>
    <row r="61" spans="1:11" ht="48" customHeight="1" outlineLevel="4">
      <c r="A61" s="519"/>
      <c r="B61" s="522"/>
      <c r="C61" s="105" t="s">
        <v>1338</v>
      </c>
      <c r="D61" s="106" t="s">
        <v>1105</v>
      </c>
      <c r="E61" s="105" t="s">
        <v>1143</v>
      </c>
      <c r="F61" s="525"/>
      <c r="G61" s="104">
        <v>153.30000000000001</v>
      </c>
      <c r="H61" s="104">
        <v>143.91</v>
      </c>
      <c r="I61" s="103">
        <f t="shared" si="2"/>
        <v>93.874755381604686</v>
      </c>
      <c r="J61" s="102">
        <f t="shared" si="3"/>
        <v>-9.3900000000000148</v>
      </c>
      <c r="K61" s="528"/>
    </row>
    <row r="62" spans="1:11" ht="34.5" customHeight="1" outlineLevel="4">
      <c r="A62" s="519"/>
      <c r="B62" s="522"/>
      <c r="C62" s="105" t="s">
        <v>1337</v>
      </c>
      <c r="D62" s="106" t="s">
        <v>1107</v>
      </c>
      <c r="E62" s="105" t="s">
        <v>1157</v>
      </c>
      <c r="F62" s="525"/>
      <c r="G62" s="104">
        <v>89.7</v>
      </c>
      <c r="H62" s="104">
        <v>84.19</v>
      </c>
      <c r="I62" s="103">
        <f t="shared" si="2"/>
        <v>93.857302118171688</v>
      </c>
      <c r="J62" s="102">
        <f t="shared" si="3"/>
        <v>-5.5100000000000051</v>
      </c>
      <c r="K62" s="528"/>
    </row>
    <row r="63" spans="1:11" ht="45" customHeight="1" outlineLevel="4">
      <c r="A63" s="520"/>
      <c r="B63" s="523"/>
      <c r="C63" s="105" t="s">
        <v>1336</v>
      </c>
      <c r="D63" s="106" t="s">
        <v>1107</v>
      </c>
      <c r="E63" s="105" t="s">
        <v>1171</v>
      </c>
      <c r="F63" s="526"/>
      <c r="G63" s="104">
        <v>0.3</v>
      </c>
      <c r="H63" s="104">
        <v>0.3</v>
      </c>
      <c r="I63" s="103">
        <f t="shared" si="2"/>
        <v>100</v>
      </c>
      <c r="J63" s="102">
        <f t="shared" si="3"/>
        <v>0</v>
      </c>
      <c r="K63" s="529"/>
    </row>
    <row r="64" spans="1:11" ht="36.75" customHeight="1" outlineLevel="4">
      <c r="A64" s="518" t="s">
        <v>1117</v>
      </c>
      <c r="B64" s="521" t="s">
        <v>1118</v>
      </c>
      <c r="C64" s="105" t="s">
        <v>1340</v>
      </c>
      <c r="D64" s="106" t="s">
        <v>1103</v>
      </c>
      <c r="E64" s="105" t="s">
        <v>1130</v>
      </c>
      <c r="F64" s="521" t="s">
        <v>1342</v>
      </c>
      <c r="G64" s="104">
        <v>72.83</v>
      </c>
      <c r="H64" s="104">
        <v>72.83</v>
      </c>
      <c r="I64" s="103">
        <f t="shared" si="2"/>
        <v>100</v>
      </c>
      <c r="J64" s="102">
        <f t="shared" si="3"/>
        <v>0</v>
      </c>
      <c r="K64" s="101"/>
    </row>
    <row r="65" spans="1:11" ht="43.5" customHeight="1" outlineLevel="4">
      <c r="A65" s="519"/>
      <c r="B65" s="522"/>
      <c r="C65" s="105" t="s">
        <v>1338</v>
      </c>
      <c r="D65" s="106" t="s">
        <v>1105</v>
      </c>
      <c r="E65" s="105" t="s">
        <v>1144</v>
      </c>
      <c r="F65" s="522"/>
      <c r="G65" s="104">
        <v>196.92</v>
      </c>
      <c r="H65" s="104">
        <v>196.92</v>
      </c>
      <c r="I65" s="103">
        <f t="shared" si="2"/>
        <v>100</v>
      </c>
      <c r="J65" s="102">
        <f t="shared" si="3"/>
        <v>0</v>
      </c>
      <c r="K65" s="101"/>
    </row>
    <row r="66" spans="1:11" ht="36" customHeight="1" outlineLevel="4">
      <c r="A66" s="519"/>
      <c r="B66" s="522"/>
      <c r="C66" s="105" t="s">
        <v>1337</v>
      </c>
      <c r="D66" s="106" t="s">
        <v>1107</v>
      </c>
      <c r="E66" s="105" t="s">
        <v>1158</v>
      </c>
      <c r="F66" s="522"/>
      <c r="G66" s="104">
        <v>115.31</v>
      </c>
      <c r="H66" s="104">
        <v>115.31</v>
      </c>
      <c r="I66" s="103">
        <f t="shared" si="2"/>
        <v>100</v>
      </c>
      <c r="J66" s="102">
        <f t="shared" si="3"/>
        <v>0</v>
      </c>
      <c r="K66" s="101"/>
    </row>
    <row r="67" spans="1:11" ht="47.25" customHeight="1" outlineLevel="4">
      <c r="A67" s="520"/>
      <c r="B67" s="523"/>
      <c r="C67" s="105" t="s">
        <v>1336</v>
      </c>
      <c r="D67" s="106" t="s">
        <v>1107</v>
      </c>
      <c r="E67" s="105" t="s">
        <v>1172</v>
      </c>
      <c r="F67" s="523"/>
      <c r="G67" s="104">
        <v>0.3</v>
      </c>
      <c r="H67" s="104">
        <v>0.3</v>
      </c>
      <c r="I67" s="103">
        <f t="shared" si="2"/>
        <v>100</v>
      </c>
      <c r="J67" s="102">
        <f t="shared" si="3"/>
        <v>0</v>
      </c>
      <c r="K67" s="101"/>
    </row>
    <row r="68" spans="1:11" ht="35.25" customHeight="1" outlineLevel="4">
      <c r="A68" s="518" t="s">
        <v>1117</v>
      </c>
      <c r="B68" s="521" t="s">
        <v>1118</v>
      </c>
      <c r="C68" s="105" t="s">
        <v>1340</v>
      </c>
      <c r="D68" s="106" t="s">
        <v>1103</v>
      </c>
      <c r="E68" s="105" t="s">
        <v>1131</v>
      </c>
      <c r="F68" s="521" t="s">
        <v>1341</v>
      </c>
      <c r="G68" s="104">
        <v>110.91</v>
      </c>
      <c r="H68" s="104">
        <v>110.91</v>
      </c>
      <c r="I68" s="103">
        <f t="shared" si="2"/>
        <v>100</v>
      </c>
      <c r="J68" s="102">
        <f t="shared" si="3"/>
        <v>0</v>
      </c>
      <c r="K68" s="101"/>
    </row>
    <row r="69" spans="1:11" ht="45" customHeight="1" outlineLevel="4">
      <c r="A69" s="519"/>
      <c r="B69" s="522"/>
      <c r="C69" s="105" t="s">
        <v>1338</v>
      </c>
      <c r="D69" s="106" t="s">
        <v>1105</v>
      </c>
      <c r="E69" s="105" t="s">
        <v>1145</v>
      </c>
      <c r="F69" s="522"/>
      <c r="G69" s="104">
        <v>299.86</v>
      </c>
      <c r="H69" s="104">
        <v>299.86</v>
      </c>
      <c r="I69" s="103">
        <f t="shared" si="2"/>
        <v>100</v>
      </c>
      <c r="J69" s="102">
        <f t="shared" si="3"/>
        <v>0</v>
      </c>
      <c r="K69" s="101"/>
    </row>
    <row r="70" spans="1:11" ht="33" customHeight="1" outlineLevel="4">
      <c r="A70" s="519"/>
      <c r="B70" s="522"/>
      <c r="C70" s="105" t="s">
        <v>1337</v>
      </c>
      <c r="D70" s="106" t="s">
        <v>1107</v>
      </c>
      <c r="E70" s="105" t="s">
        <v>1159</v>
      </c>
      <c r="F70" s="522"/>
      <c r="G70" s="104">
        <v>175.79</v>
      </c>
      <c r="H70" s="104">
        <v>175.79</v>
      </c>
      <c r="I70" s="103">
        <f t="shared" si="2"/>
        <v>100</v>
      </c>
      <c r="J70" s="102">
        <f t="shared" si="3"/>
        <v>0</v>
      </c>
      <c r="K70" s="101"/>
    </row>
    <row r="71" spans="1:11" ht="44.25" customHeight="1" outlineLevel="4">
      <c r="A71" s="520"/>
      <c r="B71" s="523"/>
      <c r="C71" s="105" t="s">
        <v>1336</v>
      </c>
      <c r="D71" s="106" t="s">
        <v>1107</v>
      </c>
      <c r="E71" s="105" t="s">
        <v>1173</v>
      </c>
      <c r="F71" s="523"/>
      <c r="G71" s="104">
        <v>0.25</v>
      </c>
      <c r="H71" s="104">
        <v>0.25</v>
      </c>
      <c r="I71" s="103">
        <f t="shared" si="2"/>
        <v>100</v>
      </c>
      <c r="J71" s="102">
        <f t="shared" si="3"/>
        <v>0</v>
      </c>
      <c r="K71" s="101"/>
    </row>
    <row r="72" spans="1:11" ht="37.5" customHeight="1" outlineLevel="4">
      <c r="A72" s="518" t="s">
        <v>1117</v>
      </c>
      <c r="B72" s="521" t="s">
        <v>1118</v>
      </c>
      <c r="C72" s="105" t="s">
        <v>1340</v>
      </c>
      <c r="D72" s="106" t="s">
        <v>1103</v>
      </c>
      <c r="E72" s="105" t="s">
        <v>1132</v>
      </c>
      <c r="F72" s="521" t="s">
        <v>1339</v>
      </c>
      <c r="G72" s="104">
        <v>111.51</v>
      </c>
      <c r="H72" s="104">
        <v>111.51</v>
      </c>
      <c r="I72" s="103">
        <f t="shared" si="2"/>
        <v>100</v>
      </c>
      <c r="J72" s="102">
        <f t="shared" si="3"/>
        <v>0</v>
      </c>
      <c r="K72" s="101"/>
    </row>
    <row r="73" spans="1:11" ht="45.75" customHeight="1" outlineLevel="4">
      <c r="A73" s="519"/>
      <c r="B73" s="522"/>
      <c r="C73" s="105" t="s">
        <v>1338</v>
      </c>
      <c r="D73" s="106" t="s">
        <v>1105</v>
      </c>
      <c r="E73" s="105" t="s">
        <v>1146</v>
      </c>
      <c r="F73" s="522"/>
      <c r="G73" s="104">
        <v>301.48</v>
      </c>
      <c r="H73" s="104">
        <v>301.48</v>
      </c>
      <c r="I73" s="103">
        <f t="shared" si="2"/>
        <v>100</v>
      </c>
      <c r="J73" s="102">
        <f t="shared" si="3"/>
        <v>0</v>
      </c>
      <c r="K73" s="101"/>
    </row>
    <row r="74" spans="1:11" ht="32.25" customHeight="1" outlineLevel="4">
      <c r="A74" s="519"/>
      <c r="B74" s="522"/>
      <c r="C74" s="105" t="s">
        <v>1337</v>
      </c>
      <c r="D74" s="106" t="s">
        <v>1107</v>
      </c>
      <c r="E74" s="105" t="s">
        <v>1160</v>
      </c>
      <c r="F74" s="522"/>
      <c r="G74" s="104">
        <v>176.74</v>
      </c>
      <c r="H74" s="104">
        <v>176.74</v>
      </c>
      <c r="I74" s="103">
        <f t="shared" ref="I74:I75" si="4">H74/G74*100</f>
        <v>100</v>
      </c>
      <c r="J74" s="102">
        <f t="shared" si="3"/>
        <v>0</v>
      </c>
      <c r="K74" s="101"/>
    </row>
    <row r="75" spans="1:11" ht="45" customHeight="1" outlineLevel="4">
      <c r="A75" s="520"/>
      <c r="B75" s="523"/>
      <c r="C75" s="105" t="s">
        <v>1336</v>
      </c>
      <c r="D75" s="106" t="s">
        <v>1107</v>
      </c>
      <c r="E75" s="105" t="s">
        <v>1174</v>
      </c>
      <c r="F75" s="523"/>
      <c r="G75" s="104">
        <v>0.25</v>
      </c>
      <c r="H75" s="104">
        <v>0.25</v>
      </c>
      <c r="I75" s="103">
        <f t="shared" si="4"/>
        <v>100</v>
      </c>
      <c r="J75" s="102">
        <f t="shared" si="3"/>
        <v>0</v>
      </c>
      <c r="K75" s="101"/>
    </row>
    <row r="76" spans="1:11" ht="12.75" customHeight="1">
      <c r="A76" s="100"/>
      <c r="B76" s="100"/>
      <c r="C76" s="100"/>
      <c r="D76" s="100"/>
      <c r="E76" s="100"/>
      <c r="F76" s="100"/>
      <c r="G76" s="100"/>
      <c r="H76" s="100"/>
      <c r="I76" s="100"/>
      <c r="J76" s="100"/>
      <c r="K76" s="100"/>
    </row>
    <row r="77" spans="1:11" ht="12.75" customHeight="1">
      <c r="A77" s="100"/>
      <c r="B77" s="100"/>
      <c r="C77" s="100"/>
      <c r="D77" s="100"/>
      <c r="E77" s="100"/>
      <c r="F77" s="100"/>
      <c r="G77" s="100"/>
      <c r="H77" s="100"/>
      <c r="I77" s="100"/>
      <c r="J77" s="100"/>
      <c r="K77" s="100"/>
    </row>
    <row r="78" spans="1:11" ht="12.75" customHeight="1">
      <c r="A78" s="100"/>
      <c r="B78" s="100"/>
      <c r="C78" s="100"/>
      <c r="D78" s="100"/>
      <c r="E78" s="100"/>
      <c r="F78" s="100"/>
      <c r="G78" s="100"/>
      <c r="H78" s="100"/>
      <c r="I78" s="100"/>
      <c r="J78" s="100"/>
      <c r="K78" s="100"/>
    </row>
    <row r="79" spans="1:11" ht="12.75" customHeight="1">
      <c r="A79" s="100"/>
      <c r="B79" s="100"/>
      <c r="C79" s="100"/>
      <c r="D79" s="100"/>
      <c r="E79" s="100"/>
      <c r="F79" s="100"/>
      <c r="G79" s="100"/>
      <c r="H79" s="100"/>
      <c r="I79" s="100"/>
      <c r="J79" s="100"/>
      <c r="K79" s="100"/>
    </row>
    <row r="80" spans="1:11" ht="12.75" customHeight="1">
      <c r="A80" s="100"/>
      <c r="B80" s="100"/>
      <c r="C80" s="100"/>
      <c r="D80" s="100"/>
      <c r="E80" s="100"/>
      <c r="F80" s="100"/>
      <c r="G80" s="100"/>
      <c r="H80" s="100"/>
      <c r="I80" s="100"/>
      <c r="J80" s="100"/>
      <c r="K80" s="100"/>
    </row>
    <row r="81" spans="1:11" ht="12.75" customHeight="1">
      <c r="A81" s="100"/>
      <c r="B81" s="100"/>
      <c r="C81" s="100"/>
      <c r="D81" s="100"/>
      <c r="E81" s="100"/>
      <c r="F81" s="100"/>
      <c r="G81" s="100"/>
      <c r="H81" s="100"/>
      <c r="I81" s="100"/>
      <c r="J81" s="100"/>
      <c r="K81" s="100"/>
    </row>
    <row r="82" spans="1:11" ht="12.75" customHeight="1">
      <c r="A82" s="100"/>
      <c r="B82" s="100"/>
      <c r="C82" s="100"/>
      <c r="D82" s="100"/>
      <c r="E82" s="100"/>
      <c r="F82" s="100"/>
      <c r="G82" s="100"/>
      <c r="H82" s="100"/>
      <c r="I82" s="100"/>
      <c r="J82" s="100"/>
      <c r="K82" s="100"/>
    </row>
    <row r="83" spans="1:11" ht="12.75" customHeight="1">
      <c r="A83" s="100"/>
      <c r="B83" s="100"/>
      <c r="C83" s="100"/>
      <c r="D83" s="100"/>
      <c r="E83" s="100"/>
      <c r="F83" s="100"/>
      <c r="G83" s="100"/>
      <c r="H83" s="100"/>
      <c r="I83" s="100"/>
      <c r="J83" s="100"/>
      <c r="K83" s="100"/>
    </row>
    <row r="84" spans="1:11" ht="12.75" customHeight="1">
      <c r="A84" s="100"/>
      <c r="B84" s="100"/>
      <c r="C84" s="100"/>
      <c r="D84" s="100"/>
      <c r="E84" s="100"/>
      <c r="F84" s="100"/>
      <c r="G84" s="100"/>
      <c r="H84" s="100"/>
      <c r="I84" s="100"/>
      <c r="J84" s="100"/>
      <c r="K84" s="100"/>
    </row>
    <row r="85" spans="1:11" ht="12.75" customHeight="1">
      <c r="A85" s="100"/>
      <c r="B85" s="100"/>
      <c r="C85" s="100"/>
      <c r="D85" s="100"/>
      <c r="E85" s="100"/>
      <c r="F85" s="100"/>
      <c r="G85" s="100"/>
      <c r="H85" s="100"/>
      <c r="I85" s="100"/>
      <c r="J85" s="100"/>
      <c r="K85" s="100"/>
    </row>
    <row r="86" spans="1:11" ht="12.75" customHeight="1">
      <c r="A86" s="100"/>
      <c r="B86" s="100"/>
      <c r="C86" s="100"/>
      <c r="D86" s="100"/>
      <c r="E86" s="100"/>
      <c r="F86" s="100"/>
      <c r="G86" s="100"/>
      <c r="H86" s="100"/>
      <c r="I86" s="100"/>
      <c r="J86" s="100"/>
      <c r="K86" s="100"/>
    </row>
  </sheetData>
  <mergeCells count="56">
    <mergeCell ref="K48:K51"/>
    <mergeCell ref="K56:K59"/>
    <mergeCell ref="K60:K63"/>
    <mergeCell ref="K20:K23"/>
    <mergeCell ref="K28:K31"/>
    <mergeCell ref="K36:K39"/>
    <mergeCell ref="K40:K43"/>
    <mergeCell ref="K44:K47"/>
    <mergeCell ref="A72:A75"/>
    <mergeCell ref="B72:B75"/>
    <mergeCell ref="F72:F75"/>
    <mergeCell ref="A64:A67"/>
    <mergeCell ref="B64:B67"/>
    <mergeCell ref="F64:F67"/>
    <mergeCell ref="A68:A71"/>
    <mergeCell ref="B68:B71"/>
    <mergeCell ref="F68:F71"/>
    <mergeCell ref="A56:A59"/>
    <mergeCell ref="B56:B59"/>
    <mergeCell ref="F56:F59"/>
    <mergeCell ref="A60:A63"/>
    <mergeCell ref="B60:B63"/>
    <mergeCell ref="F60:F63"/>
    <mergeCell ref="A48:A51"/>
    <mergeCell ref="B48:B51"/>
    <mergeCell ref="F48:F51"/>
    <mergeCell ref="A52:A55"/>
    <mergeCell ref="B52:B55"/>
    <mergeCell ref="F52:F55"/>
    <mergeCell ref="A40:A43"/>
    <mergeCell ref="B40:B43"/>
    <mergeCell ref="F40:F43"/>
    <mergeCell ref="A44:A47"/>
    <mergeCell ref="B44:B47"/>
    <mergeCell ref="F44:F47"/>
    <mergeCell ref="B36:B39"/>
    <mergeCell ref="A36:A39"/>
    <mergeCell ref="F36:F39"/>
    <mergeCell ref="A28:A31"/>
    <mergeCell ref="F28:F31"/>
    <mergeCell ref="B28:B31"/>
    <mergeCell ref="A32:A35"/>
    <mergeCell ref="F32:F35"/>
    <mergeCell ref="B32:B35"/>
    <mergeCell ref="F20:F23"/>
    <mergeCell ref="B20:B23"/>
    <mergeCell ref="A20:A23"/>
    <mergeCell ref="B24:B27"/>
    <mergeCell ref="A24:A27"/>
    <mergeCell ref="F24:F27"/>
    <mergeCell ref="A1:F1"/>
    <mergeCell ref="A6:G6"/>
    <mergeCell ref="A5:K5"/>
    <mergeCell ref="A13:A15"/>
    <mergeCell ref="B13:B15"/>
    <mergeCell ref="F13:F15"/>
  </mergeCells>
  <pageMargins left="0.35433070866141736" right="0" top="0" bottom="0.37" header="0.51181102362204722" footer="0.15748031496062992"/>
  <pageSetup paperSize="9" scale="8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transitionEvaluation="1"/>
  <dimension ref="A1:K48"/>
  <sheetViews>
    <sheetView showGridLines="0" workbookViewId="0">
      <selection activeCell="C7" sqref="C7"/>
    </sheetView>
  </sheetViews>
  <sheetFormatPr defaultRowHeight="12.75" customHeight="1" outlineLevelRow="4"/>
  <cols>
    <col min="1" max="1" width="12.42578125" style="385" customWidth="1"/>
    <col min="2" max="2" width="36.140625" style="386" customWidth="1"/>
    <col min="3" max="3" width="5.140625" style="373" customWidth="1"/>
    <col min="4" max="4" width="25.28515625" style="373" customWidth="1"/>
    <col min="5" max="5" width="11" style="373" customWidth="1"/>
    <col min="6" max="6" width="8.140625" style="373" customWidth="1"/>
    <col min="7" max="7" width="9" style="373" customWidth="1"/>
    <col min="8" max="8" width="9.42578125" style="373" customWidth="1"/>
    <col min="9" max="9" width="30.42578125" style="389" customWidth="1"/>
    <col min="10" max="10" width="29.42578125" style="372" customWidth="1"/>
    <col min="11" max="16384" width="9.140625" style="373"/>
  </cols>
  <sheetData>
    <row r="1" spans="1:11" s="366" customFormat="1" ht="15.75">
      <c r="A1" s="359"/>
      <c r="B1" s="360"/>
      <c r="C1" s="361"/>
      <c r="D1" s="361"/>
      <c r="E1" s="362"/>
      <c r="F1" s="363"/>
      <c r="G1" s="363"/>
      <c r="H1" s="363"/>
      <c r="I1" s="364" t="s">
        <v>1305</v>
      </c>
      <c r="J1" s="365"/>
      <c r="K1" s="362"/>
    </row>
    <row r="2" spans="1:11" s="366" customFormat="1" ht="28.5" customHeight="1">
      <c r="A2" s="533" t="s">
        <v>1304</v>
      </c>
      <c r="B2" s="534"/>
      <c r="C2" s="534"/>
      <c r="D2" s="534"/>
      <c r="E2" s="535"/>
      <c r="F2" s="535"/>
      <c r="G2" s="535"/>
      <c r="H2" s="535"/>
      <c r="I2" s="367"/>
      <c r="J2" s="368"/>
    </row>
    <row r="3" spans="1:11">
      <c r="A3" s="369"/>
      <c r="B3" s="370"/>
      <c r="C3" s="371"/>
      <c r="D3" s="371"/>
      <c r="E3" s="371"/>
      <c r="F3" s="371"/>
      <c r="G3" s="371"/>
      <c r="H3" s="371"/>
      <c r="I3" s="371" t="s">
        <v>3</v>
      </c>
    </row>
    <row r="4" spans="1:11" ht="39.75" customHeight="1">
      <c r="A4" s="88" t="s">
        <v>4</v>
      </c>
      <c r="B4" s="88" t="s">
        <v>5</v>
      </c>
      <c r="C4" s="374" t="s">
        <v>8</v>
      </c>
      <c r="D4" s="88" t="s">
        <v>1270</v>
      </c>
      <c r="E4" s="375" t="s">
        <v>1271</v>
      </c>
      <c r="F4" s="375" t="s">
        <v>1272</v>
      </c>
      <c r="G4" s="375" t="s">
        <v>1273</v>
      </c>
      <c r="H4" s="88" t="s">
        <v>1274</v>
      </c>
      <c r="I4" s="376" t="s">
        <v>1275</v>
      </c>
    </row>
    <row r="5" spans="1:11" ht="18" customHeight="1">
      <c r="A5" s="88" t="s">
        <v>1276</v>
      </c>
      <c r="B5" s="88" t="s">
        <v>1277</v>
      </c>
      <c r="C5" s="374" t="s">
        <v>1278</v>
      </c>
      <c r="D5" s="88" t="s">
        <v>1279</v>
      </c>
      <c r="E5" s="375" t="s">
        <v>1280</v>
      </c>
      <c r="F5" s="375" t="s">
        <v>1281</v>
      </c>
      <c r="G5" s="375" t="s">
        <v>1284</v>
      </c>
      <c r="H5" s="88" t="s">
        <v>1283</v>
      </c>
      <c r="I5" s="376" t="s">
        <v>1282</v>
      </c>
    </row>
    <row r="6" spans="1:11" outlineLevel="4">
      <c r="A6" s="173" t="s">
        <v>1179</v>
      </c>
      <c r="B6" s="174" t="s">
        <v>1462</v>
      </c>
      <c r="C6" s="173" t="s">
        <v>20</v>
      </c>
      <c r="D6" s="174" t="s">
        <v>13</v>
      </c>
      <c r="E6" s="175">
        <v>1818.4</v>
      </c>
      <c r="F6" s="175">
        <v>1815.3</v>
      </c>
      <c r="G6" s="377">
        <f>F6/E6*100</f>
        <v>99.829520457545087</v>
      </c>
      <c r="H6" s="377">
        <f>F6-E6</f>
        <v>-3.1000000000001364</v>
      </c>
      <c r="I6" s="331"/>
    </row>
    <row r="7" spans="1:11" ht="25.5" outlineLevel="4">
      <c r="A7" s="173" t="s">
        <v>1181</v>
      </c>
      <c r="B7" s="174" t="s">
        <v>1463</v>
      </c>
      <c r="C7" s="173" t="s">
        <v>20</v>
      </c>
      <c r="D7" s="174" t="s">
        <v>13</v>
      </c>
      <c r="E7" s="175">
        <v>1148.2</v>
      </c>
      <c r="F7" s="175">
        <v>1147.5999999999999</v>
      </c>
      <c r="G7" s="176">
        <f t="shared" ref="G7:G38" si="0">F7/E7*100</f>
        <v>99.9477442954189</v>
      </c>
      <c r="H7" s="176">
        <f t="shared" ref="H7:H38" si="1">F7-E7</f>
        <v>-0.60000000000013642</v>
      </c>
      <c r="I7" s="331"/>
    </row>
    <row r="8" spans="1:11" ht="25.5" outlineLevel="4">
      <c r="A8" s="173" t="s">
        <v>1183</v>
      </c>
      <c r="B8" s="174" t="s">
        <v>1464</v>
      </c>
      <c r="C8" s="173" t="s">
        <v>20</v>
      </c>
      <c r="D8" s="174" t="s">
        <v>13</v>
      </c>
      <c r="E8" s="175">
        <v>2331</v>
      </c>
      <c r="F8" s="175">
        <v>2326.8000000000002</v>
      </c>
      <c r="G8" s="176">
        <f t="shared" si="0"/>
        <v>99.819819819819827</v>
      </c>
      <c r="H8" s="176">
        <f t="shared" si="1"/>
        <v>-4.1999999999998181</v>
      </c>
      <c r="I8" s="331"/>
    </row>
    <row r="9" spans="1:11" ht="102" outlineLevel="4">
      <c r="A9" s="173" t="s">
        <v>1185</v>
      </c>
      <c r="B9" s="174" t="s">
        <v>129</v>
      </c>
      <c r="C9" s="173" t="s">
        <v>20</v>
      </c>
      <c r="D9" s="174" t="s">
        <v>13</v>
      </c>
      <c r="E9" s="175">
        <v>46660.1</v>
      </c>
      <c r="F9" s="175">
        <v>46570</v>
      </c>
      <c r="G9" s="176">
        <f t="shared" si="0"/>
        <v>99.806901399696955</v>
      </c>
      <c r="H9" s="176">
        <f t="shared" si="1"/>
        <v>-90.099999999998545</v>
      </c>
      <c r="I9" s="331" t="s">
        <v>1779</v>
      </c>
    </row>
    <row r="10" spans="1:11" ht="38.25" outlineLevel="4">
      <c r="A10" s="173" t="s">
        <v>1177</v>
      </c>
      <c r="B10" s="174" t="s">
        <v>1465</v>
      </c>
      <c r="C10" s="173" t="s">
        <v>20</v>
      </c>
      <c r="D10" s="174" t="s">
        <v>13</v>
      </c>
      <c r="E10" s="175">
        <f>E9+E8+E7+E6</f>
        <v>51957.7</v>
      </c>
      <c r="F10" s="175">
        <f>F9+F8+F7+F6</f>
        <v>51859.700000000004</v>
      </c>
      <c r="G10" s="176">
        <f t="shared" si="0"/>
        <v>99.811385030515225</v>
      </c>
      <c r="H10" s="176">
        <f t="shared" si="1"/>
        <v>-97.999999999992724</v>
      </c>
      <c r="I10" s="331"/>
    </row>
    <row r="11" spans="1:11" ht="25.5" outlineLevel="1">
      <c r="A11" s="173" t="s">
        <v>1188</v>
      </c>
      <c r="B11" s="174" t="s">
        <v>1189</v>
      </c>
      <c r="C11" s="173" t="s">
        <v>20</v>
      </c>
      <c r="D11" s="174" t="s">
        <v>13</v>
      </c>
      <c r="E11" s="175">
        <v>3143.5</v>
      </c>
      <c r="F11" s="175">
        <v>3110.3</v>
      </c>
      <c r="G11" s="176">
        <f t="shared" si="0"/>
        <v>98.94385239382855</v>
      </c>
      <c r="H11" s="176">
        <f>F11-E11+0.1</f>
        <v>-33.099999999999817</v>
      </c>
      <c r="I11" s="331" t="s">
        <v>1775</v>
      </c>
    </row>
    <row r="12" spans="1:11" ht="88.5" customHeight="1" outlineLevel="4">
      <c r="A12" s="173" t="s">
        <v>1190</v>
      </c>
      <c r="B12" s="174" t="s">
        <v>157</v>
      </c>
      <c r="C12" s="173" t="s">
        <v>20</v>
      </c>
      <c r="D12" s="174" t="s">
        <v>13</v>
      </c>
      <c r="E12" s="175">
        <v>288.10000000000002</v>
      </c>
      <c r="F12" s="175">
        <v>257.3</v>
      </c>
      <c r="G12" s="176">
        <f t="shared" si="0"/>
        <v>89.309267615411315</v>
      </c>
      <c r="H12" s="176">
        <f t="shared" si="1"/>
        <v>-30.800000000000011</v>
      </c>
      <c r="I12" s="331" t="s">
        <v>1775</v>
      </c>
    </row>
    <row r="13" spans="1:11" ht="25.5" outlineLevel="4">
      <c r="A13" s="173" t="s">
        <v>1191</v>
      </c>
      <c r="B13" s="174" t="s">
        <v>1192</v>
      </c>
      <c r="C13" s="173" t="s">
        <v>20</v>
      </c>
      <c r="D13" s="174" t="s">
        <v>13</v>
      </c>
      <c r="E13" s="175">
        <v>8</v>
      </c>
      <c r="F13" s="175">
        <v>8</v>
      </c>
      <c r="G13" s="176">
        <f t="shared" si="0"/>
        <v>100</v>
      </c>
      <c r="H13" s="176">
        <f t="shared" si="1"/>
        <v>0</v>
      </c>
      <c r="I13" s="331"/>
    </row>
    <row r="14" spans="1:11" ht="38.25" outlineLevel="4">
      <c r="A14" s="173" t="s">
        <v>1193</v>
      </c>
      <c r="B14" s="174" t="s">
        <v>1194</v>
      </c>
      <c r="C14" s="173" t="s">
        <v>20</v>
      </c>
      <c r="D14" s="174" t="s">
        <v>13</v>
      </c>
      <c r="E14" s="175">
        <v>3473.5</v>
      </c>
      <c r="F14" s="175">
        <v>3473.5</v>
      </c>
      <c r="G14" s="176">
        <f t="shared" si="0"/>
        <v>100</v>
      </c>
      <c r="H14" s="176">
        <f t="shared" si="1"/>
        <v>0</v>
      </c>
      <c r="I14" s="331"/>
    </row>
    <row r="15" spans="1:11" ht="25.5" outlineLevel="4">
      <c r="A15" s="173" t="s">
        <v>1195</v>
      </c>
      <c r="B15" s="174" t="s">
        <v>1466</v>
      </c>
      <c r="C15" s="173" t="s">
        <v>20</v>
      </c>
      <c r="D15" s="174" t="s">
        <v>13</v>
      </c>
      <c r="E15" s="175">
        <v>174.6</v>
      </c>
      <c r="F15" s="175">
        <v>174.6</v>
      </c>
      <c r="G15" s="176">
        <f t="shared" si="0"/>
        <v>100</v>
      </c>
      <c r="H15" s="176">
        <f t="shared" si="1"/>
        <v>0</v>
      </c>
      <c r="I15" s="331"/>
    </row>
    <row r="16" spans="1:11" ht="25.5" outlineLevel="4">
      <c r="A16" s="173" t="s">
        <v>1197</v>
      </c>
      <c r="B16" s="174" t="s">
        <v>1198</v>
      </c>
      <c r="C16" s="173" t="s">
        <v>20</v>
      </c>
      <c r="D16" s="174" t="s">
        <v>13</v>
      </c>
      <c r="E16" s="175">
        <v>845.4</v>
      </c>
      <c r="F16" s="175">
        <v>845.4</v>
      </c>
      <c r="G16" s="176">
        <f t="shared" si="0"/>
        <v>100</v>
      </c>
      <c r="H16" s="176">
        <f t="shared" si="1"/>
        <v>0</v>
      </c>
      <c r="I16" s="331"/>
    </row>
    <row r="17" spans="1:10" ht="25.5" outlineLevel="4">
      <c r="A17" s="173" t="s">
        <v>1199</v>
      </c>
      <c r="B17" s="174" t="s">
        <v>1467</v>
      </c>
      <c r="C17" s="173" t="s">
        <v>20</v>
      </c>
      <c r="D17" s="174" t="s">
        <v>13</v>
      </c>
      <c r="E17" s="175">
        <v>10</v>
      </c>
      <c r="F17" s="175">
        <v>10</v>
      </c>
      <c r="G17" s="176">
        <f t="shared" si="0"/>
        <v>100</v>
      </c>
      <c r="H17" s="176">
        <f t="shared" si="1"/>
        <v>0</v>
      </c>
      <c r="I17" s="331"/>
    </row>
    <row r="18" spans="1:10" ht="63.75" outlineLevel="4">
      <c r="A18" s="173" t="s">
        <v>1201</v>
      </c>
      <c r="B18" s="174" t="s">
        <v>1468</v>
      </c>
      <c r="C18" s="173" t="s">
        <v>20</v>
      </c>
      <c r="D18" s="174" t="s">
        <v>13</v>
      </c>
      <c r="E18" s="175">
        <v>7208.1</v>
      </c>
      <c r="F18" s="175">
        <v>7208.1</v>
      </c>
      <c r="G18" s="176">
        <f t="shared" si="0"/>
        <v>100</v>
      </c>
      <c r="H18" s="176">
        <f t="shared" si="1"/>
        <v>0</v>
      </c>
      <c r="I18" s="331"/>
    </row>
    <row r="19" spans="1:10" ht="51" outlineLevel="4">
      <c r="A19" s="173" t="s">
        <v>1203</v>
      </c>
      <c r="B19" s="174" t="s">
        <v>1204</v>
      </c>
      <c r="C19" s="173" t="s">
        <v>1205</v>
      </c>
      <c r="D19" s="174" t="s">
        <v>1206</v>
      </c>
      <c r="E19" s="175">
        <v>314.89999999999998</v>
      </c>
      <c r="F19" s="175">
        <v>314.89999999999998</v>
      </c>
      <c r="G19" s="176">
        <f t="shared" si="0"/>
        <v>100</v>
      </c>
      <c r="H19" s="176">
        <f t="shared" si="1"/>
        <v>0</v>
      </c>
      <c r="I19" s="331"/>
    </row>
    <row r="20" spans="1:10" ht="51" outlineLevel="1">
      <c r="A20" s="173" t="s">
        <v>1186</v>
      </c>
      <c r="B20" s="174" t="s">
        <v>1469</v>
      </c>
      <c r="C20" s="173"/>
      <c r="D20" s="174"/>
      <c r="E20" s="175">
        <f>SUM(E11:E19)</f>
        <v>15466.1</v>
      </c>
      <c r="F20" s="175">
        <f>SUM(F11:F19)</f>
        <v>15402.1</v>
      </c>
      <c r="G20" s="378">
        <f t="shared" si="0"/>
        <v>99.586191735473065</v>
      </c>
      <c r="H20" s="378">
        <f t="shared" si="1"/>
        <v>-64</v>
      </c>
      <c r="I20" s="331"/>
    </row>
    <row r="21" spans="1:10" ht="63.75" outlineLevel="4">
      <c r="A21" s="173" t="s">
        <v>1209</v>
      </c>
      <c r="B21" s="174" t="s">
        <v>1210</v>
      </c>
      <c r="C21" s="173" t="s">
        <v>1211</v>
      </c>
      <c r="D21" s="174" t="s">
        <v>1212</v>
      </c>
      <c r="E21" s="175">
        <v>300</v>
      </c>
      <c r="F21" s="175">
        <v>300</v>
      </c>
      <c r="G21" s="176">
        <f t="shared" si="0"/>
        <v>100</v>
      </c>
      <c r="H21" s="176">
        <f t="shared" si="1"/>
        <v>0</v>
      </c>
      <c r="I21" s="331"/>
    </row>
    <row r="22" spans="1:10" ht="51" outlineLevel="4">
      <c r="A22" s="173" t="s">
        <v>1213</v>
      </c>
      <c r="B22" s="174" t="s">
        <v>1470</v>
      </c>
      <c r="C22" s="173" t="s">
        <v>1215</v>
      </c>
      <c r="D22" s="174" t="s">
        <v>1216</v>
      </c>
      <c r="E22" s="175">
        <v>494.7</v>
      </c>
      <c r="F22" s="175">
        <v>494.7</v>
      </c>
      <c r="G22" s="176">
        <f t="shared" si="0"/>
        <v>100</v>
      </c>
      <c r="H22" s="176">
        <f t="shared" si="1"/>
        <v>0</v>
      </c>
      <c r="I22" s="331"/>
    </row>
    <row r="23" spans="1:10" ht="64.5" customHeight="1" outlineLevel="4">
      <c r="A23" s="173" t="s">
        <v>1217</v>
      </c>
      <c r="B23" s="174" t="s">
        <v>1218</v>
      </c>
      <c r="C23" s="173" t="s">
        <v>1219</v>
      </c>
      <c r="D23" s="174" t="s">
        <v>1220</v>
      </c>
      <c r="E23" s="175">
        <v>58.3</v>
      </c>
      <c r="F23" s="175">
        <v>39.799999999999997</v>
      </c>
      <c r="G23" s="176">
        <f t="shared" si="0"/>
        <v>68.267581475128651</v>
      </c>
      <c r="H23" s="176">
        <f t="shared" si="1"/>
        <v>-18.5</v>
      </c>
      <c r="I23" s="331" t="s">
        <v>1770</v>
      </c>
    </row>
    <row r="24" spans="1:10" ht="38.25" outlineLevel="4">
      <c r="A24" s="173" t="s">
        <v>1221</v>
      </c>
      <c r="B24" s="174" t="s">
        <v>1222</v>
      </c>
      <c r="C24" s="173" t="s">
        <v>1223</v>
      </c>
      <c r="D24" s="174" t="s">
        <v>1224</v>
      </c>
      <c r="E24" s="175">
        <v>1773.9</v>
      </c>
      <c r="F24" s="175">
        <v>1773.9</v>
      </c>
      <c r="G24" s="176">
        <f t="shared" si="0"/>
        <v>100</v>
      </c>
      <c r="H24" s="176">
        <f t="shared" si="1"/>
        <v>0</v>
      </c>
      <c r="I24" s="331"/>
    </row>
    <row r="25" spans="1:10" ht="89.25" outlineLevel="4">
      <c r="A25" s="173" t="s">
        <v>1225</v>
      </c>
      <c r="B25" s="174" t="s">
        <v>1226</v>
      </c>
      <c r="C25" s="173" t="s">
        <v>1227</v>
      </c>
      <c r="D25" s="174" t="s">
        <v>1228</v>
      </c>
      <c r="E25" s="175">
        <v>208.1</v>
      </c>
      <c r="F25" s="175">
        <v>208.1</v>
      </c>
      <c r="G25" s="176">
        <f t="shared" si="0"/>
        <v>100</v>
      </c>
      <c r="H25" s="176">
        <f t="shared" si="1"/>
        <v>0</v>
      </c>
      <c r="I25" s="331"/>
    </row>
    <row r="26" spans="1:10" ht="76.5" outlineLevel="4">
      <c r="A26" s="173" t="s">
        <v>1229</v>
      </c>
      <c r="B26" s="174" t="s">
        <v>1230</v>
      </c>
      <c r="C26" s="173" t="s">
        <v>1231</v>
      </c>
      <c r="D26" s="174" t="s">
        <v>1232</v>
      </c>
      <c r="E26" s="175">
        <v>1.3</v>
      </c>
      <c r="F26" s="175">
        <v>1.3</v>
      </c>
      <c r="G26" s="176">
        <f t="shared" si="0"/>
        <v>100</v>
      </c>
      <c r="H26" s="176">
        <f t="shared" si="1"/>
        <v>0</v>
      </c>
      <c r="I26" s="331"/>
    </row>
    <row r="27" spans="1:10" ht="51" outlineLevel="2">
      <c r="A27" s="173" t="s">
        <v>1233</v>
      </c>
      <c r="B27" s="379" t="s">
        <v>1234</v>
      </c>
      <c r="C27" s="173" t="s">
        <v>1235</v>
      </c>
      <c r="D27" s="174" t="s">
        <v>1236</v>
      </c>
      <c r="E27" s="175">
        <v>552.4</v>
      </c>
      <c r="F27" s="175">
        <v>552.20000000000005</v>
      </c>
      <c r="G27" s="176">
        <f t="shared" si="0"/>
        <v>99.963794351918907</v>
      </c>
      <c r="H27" s="176">
        <f t="shared" si="1"/>
        <v>-0.19999999999993179</v>
      </c>
      <c r="I27" s="331"/>
    </row>
    <row r="28" spans="1:10" s="178" customFormat="1" ht="66" customHeight="1" outlineLevel="4">
      <c r="A28" s="173" t="s">
        <v>1237</v>
      </c>
      <c r="B28" s="174" t="s">
        <v>1238</v>
      </c>
      <c r="C28" s="173" t="s">
        <v>1239</v>
      </c>
      <c r="D28" s="174" t="s">
        <v>1240</v>
      </c>
      <c r="E28" s="175">
        <v>16.2</v>
      </c>
      <c r="F28" s="175">
        <v>14.6</v>
      </c>
      <c r="G28" s="176">
        <f t="shared" si="0"/>
        <v>90.123456790123456</v>
      </c>
      <c r="H28" s="176">
        <f t="shared" si="1"/>
        <v>-1.5999999999999996</v>
      </c>
      <c r="I28" s="331"/>
      <c r="J28" s="177"/>
    </row>
    <row r="29" spans="1:10" s="178" customFormat="1" ht="78.75" customHeight="1" outlineLevel="4">
      <c r="A29" s="173" t="s">
        <v>1241</v>
      </c>
      <c r="B29" s="174" t="s">
        <v>1471</v>
      </c>
      <c r="C29" s="173" t="s">
        <v>1243</v>
      </c>
      <c r="D29" s="174" t="s">
        <v>1244</v>
      </c>
      <c r="E29" s="175">
        <v>781.2</v>
      </c>
      <c r="F29" s="175">
        <v>781.2</v>
      </c>
      <c r="G29" s="176">
        <f t="shared" si="0"/>
        <v>100</v>
      </c>
      <c r="H29" s="176">
        <f t="shared" si="1"/>
        <v>0</v>
      </c>
      <c r="I29" s="331"/>
      <c r="J29" s="177"/>
    </row>
    <row r="30" spans="1:10" s="178" customFormat="1" ht="51" outlineLevel="4">
      <c r="A30" s="173" t="s">
        <v>1245</v>
      </c>
      <c r="B30" s="379" t="s">
        <v>1472</v>
      </c>
      <c r="C30" s="173" t="s">
        <v>1247</v>
      </c>
      <c r="D30" s="174" t="s">
        <v>1248</v>
      </c>
      <c r="E30" s="175">
        <v>544.29999999999995</v>
      </c>
      <c r="F30" s="175">
        <v>544.29999999999995</v>
      </c>
      <c r="G30" s="176">
        <f t="shared" si="0"/>
        <v>100</v>
      </c>
      <c r="H30" s="176">
        <f t="shared" si="1"/>
        <v>0</v>
      </c>
      <c r="I30" s="331"/>
      <c r="J30" s="177"/>
    </row>
    <row r="31" spans="1:10" s="178" customFormat="1" ht="270.75" customHeight="1" outlineLevel="4">
      <c r="A31" s="173" t="s">
        <v>1249</v>
      </c>
      <c r="B31" s="380" t="s">
        <v>1473</v>
      </c>
      <c r="C31" s="173" t="s">
        <v>1251</v>
      </c>
      <c r="D31" s="380" t="s">
        <v>1474</v>
      </c>
      <c r="E31" s="175">
        <v>144.1</v>
      </c>
      <c r="F31" s="175">
        <v>144.1</v>
      </c>
      <c r="G31" s="176">
        <f t="shared" si="0"/>
        <v>100</v>
      </c>
      <c r="H31" s="176">
        <f t="shared" si="1"/>
        <v>0</v>
      </c>
      <c r="I31" s="381"/>
      <c r="J31" s="177"/>
    </row>
    <row r="32" spans="1:10" s="178" customFormat="1" ht="63.75" outlineLevel="4">
      <c r="A32" s="173" t="s">
        <v>1252</v>
      </c>
      <c r="B32" s="174" t="s">
        <v>1253</v>
      </c>
      <c r="C32" s="173" t="s">
        <v>1254</v>
      </c>
      <c r="D32" s="174" t="s">
        <v>1255</v>
      </c>
      <c r="E32" s="175">
        <v>2222.9</v>
      </c>
      <c r="F32" s="175">
        <v>2161.6</v>
      </c>
      <c r="G32" s="176">
        <f t="shared" si="0"/>
        <v>97.242341085968775</v>
      </c>
      <c r="H32" s="176">
        <f t="shared" si="1"/>
        <v>-61.300000000000182</v>
      </c>
      <c r="I32" s="381" t="s">
        <v>1780</v>
      </c>
      <c r="J32" s="177"/>
    </row>
    <row r="33" spans="1:10" s="178" customFormat="1" ht="165" customHeight="1" outlineLevel="4">
      <c r="A33" s="173" t="s">
        <v>1256</v>
      </c>
      <c r="B33" s="174" t="s">
        <v>116</v>
      </c>
      <c r="C33" s="173" t="s">
        <v>1475</v>
      </c>
      <c r="D33" s="174" t="s">
        <v>1476</v>
      </c>
      <c r="E33" s="175">
        <v>1402.3</v>
      </c>
      <c r="F33" s="175">
        <v>0</v>
      </c>
      <c r="G33" s="176">
        <f t="shared" si="0"/>
        <v>0</v>
      </c>
      <c r="H33" s="176">
        <f t="shared" si="1"/>
        <v>-1402.3</v>
      </c>
      <c r="I33" s="382" t="s">
        <v>1776</v>
      </c>
      <c r="J33" s="383"/>
    </row>
    <row r="34" spans="1:10" ht="171" customHeight="1" outlineLevel="2">
      <c r="A34" s="173" t="s">
        <v>1257</v>
      </c>
      <c r="B34" s="174" t="s">
        <v>1477</v>
      </c>
      <c r="C34" s="173" t="s">
        <v>121</v>
      </c>
      <c r="D34" s="174" t="s">
        <v>122</v>
      </c>
      <c r="E34" s="175">
        <v>5742.8</v>
      </c>
      <c r="F34" s="175">
        <v>0</v>
      </c>
      <c r="G34" s="378">
        <f>F34/E34*100</f>
        <v>0</v>
      </c>
      <c r="H34" s="378">
        <f>F34-E34</f>
        <v>-5742.8</v>
      </c>
      <c r="I34" s="384" t="s">
        <v>1777</v>
      </c>
    </row>
    <row r="35" spans="1:10" s="178" customFormat="1" ht="51" outlineLevel="4">
      <c r="A35" s="173" t="s">
        <v>1258</v>
      </c>
      <c r="B35" s="174" t="s">
        <v>1204</v>
      </c>
      <c r="C35" s="173" t="s">
        <v>1259</v>
      </c>
      <c r="D35" s="174" t="s">
        <v>1260</v>
      </c>
      <c r="E35" s="175">
        <v>317.10000000000002</v>
      </c>
      <c r="F35" s="175">
        <v>314.8</v>
      </c>
      <c r="G35" s="176">
        <f t="shared" si="0"/>
        <v>99.274676758120464</v>
      </c>
      <c r="H35" s="176">
        <f t="shared" si="1"/>
        <v>-2.3000000000000114</v>
      </c>
      <c r="I35" s="331"/>
      <c r="J35" s="177"/>
    </row>
    <row r="36" spans="1:10" s="178" customFormat="1" ht="51" outlineLevel="1">
      <c r="A36" s="173" t="s">
        <v>1207</v>
      </c>
      <c r="B36" s="174" t="s">
        <v>1478</v>
      </c>
      <c r="C36" s="173"/>
      <c r="D36" s="174"/>
      <c r="E36" s="175">
        <f>SUM(E21:E35)</f>
        <v>14559.6</v>
      </c>
      <c r="F36" s="175">
        <f>SUM(F21:F35)</f>
        <v>7330.6000000000013</v>
      </c>
      <c r="G36" s="176">
        <f t="shared" si="0"/>
        <v>50.348910684359474</v>
      </c>
      <c r="H36" s="176">
        <f t="shared" si="1"/>
        <v>-7228.9999999999991</v>
      </c>
      <c r="I36" s="331"/>
      <c r="J36" s="177"/>
    </row>
    <row r="37" spans="1:10" s="178" customFormat="1" outlineLevel="1">
      <c r="A37" s="173" t="s">
        <v>1263</v>
      </c>
      <c r="B37" s="174" t="s">
        <v>135</v>
      </c>
      <c r="C37" s="173" t="s">
        <v>20</v>
      </c>
      <c r="D37" s="174" t="s">
        <v>13</v>
      </c>
      <c r="E37" s="175">
        <v>22757.5</v>
      </c>
      <c r="F37" s="175">
        <v>22720.9</v>
      </c>
      <c r="G37" s="176">
        <f t="shared" si="0"/>
        <v>99.839173898714719</v>
      </c>
      <c r="H37" s="176">
        <f t="shared" si="1"/>
        <v>-36.599999999998545</v>
      </c>
      <c r="I37" s="331"/>
      <c r="J37" s="177"/>
    </row>
    <row r="38" spans="1:10" s="178" customFormat="1" ht="38.25" outlineLevel="1">
      <c r="A38" s="173" t="s">
        <v>1261</v>
      </c>
      <c r="B38" s="174" t="s">
        <v>1479</v>
      </c>
      <c r="C38" s="173" t="s">
        <v>20</v>
      </c>
      <c r="D38" s="174" t="s">
        <v>13</v>
      </c>
      <c r="E38" s="175">
        <f>E37</f>
        <v>22757.5</v>
      </c>
      <c r="F38" s="175">
        <f>F37</f>
        <v>22720.9</v>
      </c>
      <c r="G38" s="176">
        <f t="shared" si="0"/>
        <v>99.839173898714719</v>
      </c>
      <c r="H38" s="176">
        <f t="shared" si="1"/>
        <v>-36.599999999998545</v>
      </c>
      <c r="I38" s="331"/>
      <c r="J38" s="177"/>
    </row>
    <row r="39" spans="1:10" s="178" customFormat="1">
      <c r="A39" s="173" t="s">
        <v>1175</v>
      </c>
      <c r="B39" s="174" t="s">
        <v>1176</v>
      </c>
      <c r="C39" s="173"/>
      <c r="D39" s="174"/>
      <c r="E39" s="175">
        <f>SUM(E38,E36,E20,E10)</f>
        <v>104740.9</v>
      </c>
      <c r="F39" s="175">
        <f>SUM(F38,F36,F20,F10)</f>
        <v>97313.300000000017</v>
      </c>
      <c r="G39" s="176">
        <f>F39/E39*100</f>
        <v>92.908596355387459</v>
      </c>
      <c r="H39" s="176">
        <f>F39-E39</f>
        <v>-7427.5999999999767</v>
      </c>
      <c r="I39" s="332"/>
      <c r="J39" s="177"/>
    </row>
    <row r="40" spans="1:10" ht="12.75" customHeight="1">
      <c r="I40" s="387"/>
    </row>
    <row r="44" spans="1:10" ht="12.75" customHeight="1">
      <c r="B44" s="388"/>
    </row>
    <row r="48" spans="1:10">
      <c r="B48" s="390"/>
    </row>
  </sheetData>
  <mergeCells count="1">
    <mergeCell ref="A2:H2"/>
  </mergeCells>
  <pageMargins left="0.15748031496062992" right="0.15748031496062992" top="0.19685039370078741" bottom="0.19685039370078741"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sheetPr filterMode="1">
    <tabColor rgb="FFFF0000"/>
  </sheetPr>
  <dimension ref="A1:H378"/>
  <sheetViews>
    <sheetView workbookViewId="0">
      <selection activeCell="H183" sqref="H183"/>
    </sheetView>
  </sheetViews>
  <sheetFormatPr defaultRowHeight="12.75" outlineLevelRow="2"/>
  <cols>
    <col min="1" max="1" width="10.140625" customWidth="1"/>
    <col min="2" max="2" width="30.7109375" customWidth="1"/>
    <col min="3" max="3" width="10.85546875" customWidth="1"/>
    <col min="4" max="4" width="15.42578125" customWidth="1"/>
    <col min="5" max="6" width="9.140625" customWidth="1"/>
    <col min="7" max="7" width="13.140625" customWidth="1"/>
    <col min="8" max="8" width="9.140625" customWidth="1"/>
  </cols>
  <sheetData>
    <row r="1" spans="1:8" ht="14.25">
      <c r="A1" s="7" t="s">
        <v>0</v>
      </c>
      <c r="B1" s="8"/>
      <c r="C1" s="8"/>
      <c r="D1" s="8"/>
      <c r="E1" s="9"/>
      <c r="F1" s="8"/>
      <c r="G1" s="9"/>
      <c r="H1" s="9"/>
    </row>
    <row r="2" spans="1:8">
      <c r="A2" s="10" t="s">
        <v>1264</v>
      </c>
      <c r="B2" s="10"/>
      <c r="C2" s="10"/>
      <c r="D2" s="10"/>
      <c r="E2" s="10"/>
      <c r="F2" s="10"/>
      <c r="G2" s="10"/>
      <c r="H2" s="10"/>
    </row>
    <row r="3" spans="1:8">
      <c r="A3" s="391" t="s">
        <v>1</v>
      </c>
      <c r="B3" s="392"/>
      <c r="C3" s="392"/>
      <c r="D3" s="392"/>
      <c r="E3" s="392"/>
      <c r="F3" s="392"/>
      <c r="G3" s="392"/>
    </row>
    <row r="4" spans="1:8">
      <c r="A4" s="391" t="s">
        <v>2</v>
      </c>
      <c r="B4" s="392"/>
      <c r="C4" s="392"/>
      <c r="D4" s="392"/>
      <c r="E4" s="392"/>
      <c r="F4" s="392"/>
      <c r="G4" s="392"/>
    </row>
    <row r="5" spans="1:8">
      <c r="A5" s="11" t="s">
        <v>3</v>
      </c>
      <c r="B5" s="11"/>
      <c r="C5" s="11"/>
      <c r="D5" s="11"/>
      <c r="E5" s="11"/>
      <c r="F5" s="11"/>
      <c r="G5" s="11"/>
      <c r="H5" s="11"/>
    </row>
    <row r="6" spans="1:8" ht="31.5">
      <c r="A6" s="12" t="s">
        <v>4</v>
      </c>
      <c r="B6" s="13" t="s">
        <v>5</v>
      </c>
      <c r="C6" s="12" t="s">
        <v>10</v>
      </c>
      <c r="D6" s="12" t="s">
        <v>11</v>
      </c>
      <c r="E6" s="14" t="s">
        <v>1265</v>
      </c>
      <c r="F6" s="14" t="s">
        <v>1266</v>
      </c>
    </row>
    <row r="7" spans="1:8" hidden="1" outlineLevel="2">
      <c r="A7" s="15" t="s">
        <v>18</v>
      </c>
      <c r="B7" s="16" t="s">
        <v>19</v>
      </c>
      <c r="C7" s="17">
        <v>35.200000000000003</v>
      </c>
      <c r="D7" s="17">
        <v>35.200000000000003</v>
      </c>
      <c r="E7" s="18">
        <f>D7-C7</f>
        <v>0</v>
      </c>
      <c r="F7" s="18">
        <f>D7/C7*100</f>
        <v>100</v>
      </c>
    </row>
    <row r="8" spans="1:8" hidden="1" outlineLevel="2">
      <c r="A8" s="15" t="s">
        <v>23</v>
      </c>
      <c r="B8" s="16" t="s">
        <v>24</v>
      </c>
      <c r="C8" s="17">
        <v>28</v>
      </c>
      <c r="D8" s="17">
        <v>28</v>
      </c>
      <c r="E8" s="18">
        <f t="shared" ref="E8:E71" si="0">D8-C8</f>
        <v>0</v>
      </c>
      <c r="F8" s="18">
        <f t="shared" ref="F8:F71" si="1">D8/C8*100</f>
        <v>100</v>
      </c>
    </row>
    <row r="9" spans="1:8" ht="25.5" hidden="1" outlineLevel="2">
      <c r="A9" s="15" t="s">
        <v>25</v>
      </c>
      <c r="B9" s="16" t="s">
        <v>26</v>
      </c>
      <c r="C9" s="17">
        <v>6.3</v>
      </c>
      <c r="D9" s="17">
        <v>6.3</v>
      </c>
      <c r="E9" s="18">
        <f t="shared" si="0"/>
        <v>0</v>
      </c>
      <c r="F9" s="18">
        <f t="shared" si="1"/>
        <v>100</v>
      </c>
    </row>
    <row r="10" spans="1:8" ht="51" hidden="1" outlineLevel="2">
      <c r="A10" s="15" t="s">
        <v>27</v>
      </c>
      <c r="B10" s="16" t="s">
        <v>28</v>
      </c>
      <c r="C10" s="17">
        <v>11.5</v>
      </c>
      <c r="D10" s="17">
        <v>11.5</v>
      </c>
      <c r="E10" s="18">
        <f t="shared" si="0"/>
        <v>0</v>
      </c>
      <c r="F10" s="18">
        <f t="shared" si="1"/>
        <v>100</v>
      </c>
    </row>
    <row r="11" spans="1:8" ht="76.5" outlineLevel="1" collapsed="1">
      <c r="A11" s="80" t="s">
        <v>16</v>
      </c>
      <c r="B11" s="81" t="s">
        <v>17</v>
      </c>
      <c r="C11" s="82">
        <f>SUM(C7:C10)</f>
        <v>81</v>
      </c>
      <c r="D11" s="82">
        <f>SUM(D7:D10)</f>
        <v>81</v>
      </c>
      <c r="E11" s="83">
        <f t="shared" si="0"/>
        <v>0</v>
      </c>
      <c r="F11" s="83">
        <f t="shared" si="1"/>
        <v>100</v>
      </c>
    </row>
    <row r="12" spans="1:8" ht="51" hidden="1" outlineLevel="2">
      <c r="A12" s="15" t="s">
        <v>31</v>
      </c>
      <c r="B12" s="16" t="s">
        <v>32</v>
      </c>
      <c r="C12" s="17">
        <v>81</v>
      </c>
      <c r="D12" s="17">
        <v>81</v>
      </c>
      <c r="E12" s="18">
        <f t="shared" si="0"/>
        <v>0</v>
      </c>
      <c r="F12" s="18">
        <f t="shared" si="1"/>
        <v>100</v>
      </c>
    </row>
    <row r="13" spans="1:8" ht="63.75" hidden="1" outlineLevel="2">
      <c r="A13" s="15" t="s">
        <v>33</v>
      </c>
      <c r="B13" s="16" t="s">
        <v>34</v>
      </c>
      <c r="C13" s="17">
        <v>118.2</v>
      </c>
      <c r="D13" s="17">
        <v>118.15</v>
      </c>
      <c r="E13" s="18">
        <f t="shared" si="0"/>
        <v>-4.9999999999997158E-2</v>
      </c>
      <c r="F13" s="18">
        <f t="shared" si="1"/>
        <v>99.957698815566843</v>
      </c>
    </row>
    <row r="14" spans="1:8" ht="51" hidden="1" outlineLevel="2">
      <c r="A14" s="15" t="s">
        <v>35</v>
      </c>
      <c r="B14" s="16" t="s">
        <v>36</v>
      </c>
      <c r="C14" s="17">
        <v>2064</v>
      </c>
      <c r="D14" s="17">
        <v>1411.52</v>
      </c>
      <c r="E14" s="18">
        <f t="shared" si="0"/>
        <v>-652.48</v>
      </c>
      <c r="F14" s="18">
        <f t="shared" si="1"/>
        <v>68.387596899224803</v>
      </c>
    </row>
    <row r="15" spans="1:8" ht="51" hidden="1" outlineLevel="2">
      <c r="A15" s="15" t="s">
        <v>37</v>
      </c>
      <c r="B15" s="16" t="s">
        <v>36</v>
      </c>
      <c r="C15" s="17">
        <v>567</v>
      </c>
      <c r="D15" s="17">
        <v>476.93</v>
      </c>
      <c r="E15" s="18">
        <f t="shared" si="0"/>
        <v>-90.07</v>
      </c>
      <c r="F15" s="18">
        <f t="shared" si="1"/>
        <v>84.114638447971785</v>
      </c>
    </row>
    <row r="16" spans="1:8" ht="127.5" outlineLevel="1" collapsed="1">
      <c r="A16" s="80" t="s">
        <v>29</v>
      </c>
      <c r="B16" s="84" t="s">
        <v>30</v>
      </c>
      <c r="C16" s="82">
        <f>SUM(C12:C15)</f>
        <v>2830.2</v>
      </c>
      <c r="D16" s="82">
        <f>SUM(D12:D15)</f>
        <v>2087.6</v>
      </c>
      <c r="E16" s="83">
        <f t="shared" si="0"/>
        <v>-742.59999999999991</v>
      </c>
      <c r="F16" s="83">
        <f t="shared" si="1"/>
        <v>73.761571620380181</v>
      </c>
    </row>
    <row r="17" spans="1:6" s="24" customFormat="1" ht="89.25">
      <c r="A17" s="31" t="s">
        <v>14</v>
      </c>
      <c r="B17" s="32" t="s">
        <v>15</v>
      </c>
      <c r="C17" s="29">
        <f>C16+C11</f>
        <v>2911.2</v>
      </c>
      <c r="D17" s="29">
        <f>D16+D11</f>
        <v>2168.6</v>
      </c>
      <c r="E17" s="33">
        <f t="shared" si="0"/>
        <v>-742.59999999999991</v>
      </c>
      <c r="F17" s="33">
        <f t="shared" si="1"/>
        <v>74.491618576532019</v>
      </c>
    </row>
    <row r="18" spans="1:6" ht="38.25" hidden="1" outlineLevel="2">
      <c r="A18" s="15" t="s">
        <v>42</v>
      </c>
      <c r="B18" s="16" t="s">
        <v>43</v>
      </c>
      <c r="C18" s="17">
        <v>1842</v>
      </c>
      <c r="D18" s="17">
        <v>1842</v>
      </c>
      <c r="E18" s="18">
        <f t="shared" si="0"/>
        <v>0</v>
      </c>
      <c r="F18" s="18">
        <f t="shared" si="1"/>
        <v>100</v>
      </c>
    </row>
    <row r="19" spans="1:6" ht="76.5" hidden="1" outlineLevel="2">
      <c r="A19" s="15" t="s">
        <v>44</v>
      </c>
      <c r="B19" s="16" t="s">
        <v>45</v>
      </c>
      <c r="C19" s="17">
        <v>471</v>
      </c>
      <c r="D19" s="17">
        <v>471</v>
      </c>
      <c r="E19" s="18">
        <f t="shared" si="0"/>
        <v>0</v>
      </c>
      <c r="F19" s="18">
        <f t="shared" si="1"/>
        <v>100</v>
      </c>
    </row>
    <row r="20" spans="1:6" ht="51" hidden="1" outlineLevel="2">
      <c r="A20" s="15" t="s">
        <v>46</v>
      </c>
      <c r="B20" s="16" t="s">
        <v>47</v>
      </c>
      <c r="C20" s="17">
        <v>44934.9</v>
      </c>
      <c r="D20" s="17">
        <v>44934.8</v>
      </c>
      <c r="E20" s="18">
        <f t="shared" si="0"/>
        <v>-9.9999999998544808E-2</v>
      </c>
      <c r="F20" s="18">
        <f t="shared" si="1"/>
        <v>99.999777455830554</v>
      </c>
    </row>
    <row r="21" spans="1:6" ht="89.25" hidden="1" outlineLevel="2">
      <c r="A21" s="15" t="s">
        <v>51</v>
      </c>
      <c r="B21" s="16" t="s">
        <v>52</v>
      </c>
      <c r="C21" s="17">
        <v>1748.7</v>
      </c>
      <c r="D21" s="17">
        <v>1748.7</v>
      </c>
      <c r="E21" s="18">
        <f t="shared" si="0"/>
        <v>0</v>
      </c>
      <c r="F21" s="18">
        <f t="shared" si="1"/>
        <v>100</v>
      </c>
    </row>
    <row r="22" spans="1:6" ht="51" hidden="1" outlineLevel="2">
      <c r="A22" s="15" t="s">
        <v>53</v>
      </c>
      <c r="B22" s="16" t="s">
        <v>54</v>
      </c>
      <c r="C22" s="17">
        <v>3.2</v>
      </c>
      <c r="D22" s="17">
        <v>3.2</v>
      </c>
      <c r="E22" s="18">
        <f t="shared" si="0"/>
        <v>0</v>
      </c>
      <c r="F22" s="18">
        <f t="shared" si="1"/>
        <v>100</v>
      </c>
    </row>
    <row r="23" spans="1:6" ht="38.25" hidden="1" outlineLevel="2">
      <c r="A23" s="15" t="s">
        <v>55</v>
      </c>
      <c r="B23" s="16" t="s">
        <v>56</v>
      </c>
      <c r="C23" s="17">
        <v>185406.3</v>
      </c>
      <c r="D23" s="17">
        <v>182081.3</v>
      </c>
      <c r="E23" s="18">
        <f t="shared" si="0"/>
        <v>-3325</v>
      </c>
      <c r="F23" s="18">
        <f t="shared" si="1"/>
        <v>98.206641306147631</v>
      </c>
    </row>
    <row r="24" spans="1:6" ht="102" hidden="1" outlineLevel="2">
      <c r="A24" s="15" t="s">
        <v>57</v>
      </c>
      <c r="B24" s="16" t="s">
        <v>58</v>
      </c>
      <c r="C24" s="17">
        <v>520</v>
      </c>
      <c r="D24" s="17">
        <v>520</v>
      </c>
      <c r="E24" s="18">
        <f t="shared" si="0"/>
        <v>0</v>
      </c>
      <c r="F24" s="18">
        <f t="shared" si="1"/>
        <v>100</v>
      </c>
    </row>
    <row r="25" spans="1:6" ht="25.5" hidden="1" outlineLevel="2">
      <c r="A25" s="15" t="s">
        <v>59</v>
      </c>
      <c r="B25" s="16" t="s">
        <v>60</v>
      </c>
      <c r="C25" s="17">
        <v>41.9</v>
      </c>
      <c r="D25" s="17">
        <v>41.9</v>
      </c>
      <c r="E25" s="18">
        <f t="shared" si="0"/>
        <v>0</v>
      </c>
      <c r="F25" s="18">
        <f t="shared" si="1"/>
        <v>100</v>
      </c>
    </row>
    <row r="26" spans="1:6" ht="25.5" outlineLevel="1" collapsed="1">
      <c r="A26" s="80" t="s">
        <v>40</v>
      </c>
      <c r="B26" s="81" t="s">
        <v>41</v>
      </c>
      <c r="C26" s="82">
        <f>SUM(C18:C25)</f>
        <v>234967.99999999997</v>
      </c>
      <c r="D26" s="82">
        <f>SUM(D18:D25)</f>
        <v>231642.9</v>
      </c>
      <c r="E26" s="83">
        <f t="shared" si="0"/>
        <v>-3325.0999999999767</v>
      </c>
      <c r="F26" s="83">
        <f t="shared" si="1"/>
        <v>98.584871131388113</v>
      </c>
    </row>
    <row r="27" spans="1:6" ht="76.5" hidden="1" outlineLevel="2">
      <c r="A27" s="15" t="s">
        <v>63</v>
      </c>
      <c r="B27" s="16" t="s">
        <v>45</v>
      </c>
      <c r="C27" s="17">
        <v>3696.2</v>
      </c>
      <c r="D27" s="17">
        <v>3696.2</v>
      </c>
      <c r="E27" s="18">
        <f t="shared" si="0"/>
        <v>0</v>
      </c>
      <c r="F27" s="18">
        <f t="shared" si="1"/>
        <v>100</v>
      </c>
    </row>
    <row r="28" spans="1:6" ht="76.5" hidden="1" outlineLevel="2">
      <c r="A28" s="15" t="s">
        <v>64</v>
      </c>
      <c r="B28" s="16" t="s">
        <v>65</v>
      </c>
      <c r="C28" s="17">
        <v>47470.3</v>
      </c>
      <c r="D28" s="17">
        <v>47457</v>
      </c>
      <c r="E28" s="18">
        <f t="shared" si="0"/>
        <v>-13.30000000000291</v>
      </c>
      <c r="F28" s="18">
        <f t="shared" si="1"/>
        <v>99.971982481678012</v>
      </c>
    </row>
    <row r="29" spans="1:6" ht="51" hidden="1" outlineLevel="2">
      <c r="A29" s="15" t="s">
        <v>66</v>
      </c>
      <c r="B29" s="16" t="s">
        <v>67</v>
      </c>
      <c r="C29" s="17">
        <v>2635.1</v>
      </c>
      <c r="D29" s="17">
        <v>2633.8</v>
      </c>
      <c r="E29" s="18">
        <f t="shared" si="0"/>
        <v>-1.2999999999997272</v>
      </c>
      <c r="F29" s="18">
        <f t="shared" si="1"/>
        <v>99.950666008880134</v>
      </c>
    </row>
    <row r="30" spans="1:6" ht="38.25" hidden="1" outlineLevel="2">
      <c r="A30" s="15" t="s">
        <v>68</v>
      </c>
      <c r="B30" s="16" t="s">
        <v>56</v>
      </c>
      <c r="C30" s="17">
        <v>308261.09999999998</v>
      </c>
      <c r="D30" s="17">
        <v>304479</v>
      </c>
      <c r="E30" s="18">
        <f t="shared" si="0"/>
        <v>-3782.0999999999767</v>
      </c>
      <c r="F30" s="18">
        <f t="shared" si="1"/>
        <v>98.77308554339163</v>
      </c>
    </row>
    <row r="31" spans="1:6" ht="63.75" hidden="1" outlineLevel="2">
      <c r="A31" s="15" t="s">
        <v>69</v>
      </c>
      <c r="B31" s="16" t="s">
        <v>70</v>
      </c>
      <c r="C31" s="17">
        <v>9433</v>
      </c>
      <c r="D31" s="17">
        <v>9433</v>
      </c>
      <c r="E31" s="18">
        <f t="shared" si="0"/>
        <v>0</v>
      </c>
      <c r="F31" s="18">
        <f t="shared" si="1"/>
        <v>100</v>
      </c>
    </row>
    <row r="32" spans="1:6" ht="76.5" hidden="1" outlineLevel="2">
      <c r="A32" s="15" t="s">
        <v>71</v>
      </c>
      <c r="B32" s="16" t="s">
        <v>72</v>
      </c>
      <c r="C32" s="17">
        <v>13794</v>
      </c>
      <c r="D32" s="17">
        <v>13794</v>
      </c>
      <c r="E32" s="18">
        <f t="shared" si="0"/>
        <v>0</v>
      </c>
      <c r="F32" s="18">
        <f t="shared" si="1"/>
        <v>100</v>
      </c>
    </row>
    <row r="33" spans="1:6" ht="255" hidden="1" outlineLevel="2">
      <c r="A33" s="15" t="s">
        <v>73</v>
      </c>
      <c r="B33" s="25" t="s">
        <v>74</v>
      </c>
      <c r="C33" s="17">
        <v>8057.9</v>
      </c>
      <c r="D33" s="17">
        <v>8057.9</v>
      </c>
      <c r="E33" s="18">
        <f t="shared" si="0"/>
        <v>0</v>
      </c>
      <c r="F33" s="18">
        <f t="shared" si="1"/>
        <v>100</v>
      </c>
    </row>
    <row r="34" spans="1:6" ht="127.5" hidden="1" outlineLevel="2">
      <c r="A34" s="15" t="s">
        <v>75</v>
      </c>
      <c r="B34" s="25" t="s">
        <v>76</v>
      </c>
      <c r="C34" s="17">
        <v>84617.600000000006</v>
      </c>
      <c r="D34" s="17">
        <v>32684.400000000001</v>
      </c>
      <c r="E34" s="18">
        <f t="shared" si="0"/>
        <v>-51933.200000000004</v>
      </c>
      <c r="F34" s="18">
        <f t="shared" si="1"/>
        <v>38.626006882728888</v>
      </c>
    </row>
    <row r="35" spans="1:6" ht="25.5" outlineLevel="1" collapsed="1">
      <c r="A35" s="80" t="s">
        <v>61</v>
      </c>
      <c r="B35" s="81" t="s">
        <v>62</v>
      </c>
      <c r="C35" s="82">
        <f>SUM(C27:C34)</f>
        <v>477965.19999999995</v>
      </c>
      <c r="D35" s="82">
        <f>SUM(D27:D34)</f>
        <v>422235.30000000005</v>
      </c>
      <c r="E35" s="83">
        <f t="shared" si="0"/>
        <v>-55729.899999999907</v>
      </c>
      <c r="F35" s="83">
        <f t="shared" si="1"/>
        <v>88.340176230403401</v>
      </c>
    </row>
    <row r="36" spans="1:6" ht="63.75" hidden="1" outlineLevel="2">
      <c r="A36" s="15" t="s">
        <v>80</v>
      </c>
      <c r="B36" s="16" t="s">
        <v>81</v>
      </c>
      <c r="C36" s="17">
        <v>25543.1</v>
      </c>
      <c r="D36" s="17">
        <v>25543.1</v>
      </c>
      <c r="E36" s="18">
        <f t="shared" si="0"/>
        <v>0</v>
      </c>
      <c r="F36" s="18">
        <f t="shared" si="1"/>
        <v>100</v>
      </c>
    </row>
    <row r="37" spans="1:6" ht="51" hidden="1" outlineLevel="2">
      <c r="A37" s="15" t="s">
        <v>82</v>
      </c>
      <c r="B37" s="16" t="s">
        <v>83</v>
      </c>
      <c r="C37" s="17">
        <v>25</v>
      </c>
      <c r="D37" s="17">
        <v>25</v>
      </c>
      <c r="E37" s="18">
        <f t="shared" si="0"/>
        <v>0</v>
      </c>
      <c r="F37" s="18">
        <f t="shared" si="1"/>
        <v>100</v>
      </c>
    </row>
    <row r="38" spans="1:6" ht="38.25" hidden="1" outlineLevel="2">
      <c r="A38" s="15" t="s">
        <v>85</v>
      </c>
      <c r="B38" s="16" t="s">
        <v>86</v>
      </c>
      <c r="C38" s="17">
        <v>145.80000000000001</v>
      </c>
      <c r="D38" s="17">
        <v>145.80000000000001</v>
      </c>
      <c r="E38" s="18">
        <f t="shared" si="0"/>
        <v>0</v>
      </c>
      <c r="F38" s="18">
        <f t="shared" si="1"/>
        <v>100</v>
      </c>
    </row>
    <row r="39" spans="1:6" ht="63.75" hidden="1" outlineLevel="2">
      <c r="A39" s="15" t="s">
        <v>87</v>
      </c>
      <c r="B39" s="16" t="s">
        <v>88</v>
      </c>
      <c r="C39" s="17">
        <v>95.5</v>
      </c>
      <c r="D39" s="17">
        <v>95.5</v>
      </c>
      <c r="E39" s="18">
        <f t="shared" si="0"/>
        <v>0</v>
      </c>
      <c r="F39" s="18">
        <f t="shared" si="1"/>
        <v>100</v>
      </c>
    </row>
    <row r="40" spans="1:6" ht="38.25" outlineLevel="1" collapsed="1">
      <c r="A40" s="80" t="s">
        <v>77</v>
      </c>
      <c r="B40" s="81" t="s">
        <v>78</v>
      </c>
      <c r="C40" s="82">
        <f>C36+C37+C38+C39</f>
        <v>25809.399999999998</v>
      </c>
      <c r="D40" s="82">
        <f>SUM(D36:D39)</f>
        <v>25809.399999999998</v>
      </c>
      <c r="E40" s="83">
        <f t="shared" si="0"/>
        <v>0</v>
      </c>
      <c r="F40" s="83">
        <f t="shared" si="1"/>
        <v>100</v>
      </c>
    </row>
    <row r="41" spans="1:6" ht="63.75" hidden="1" outlineLevel="2">
      <c r="A41" s="15" t="s">
        <v>91</v>
      </c>
      <c r="B41" s="16" t="s">
        <v>92</v>
      </c>
      <c r="C41" s="17">
        <v>3833.8</v>
      </c>
      <c r="D41" s="17">
        <v>3833.8</v>
      </c>
      <c r="E41" s="18">
        <f t="shared" si="0"/>
        <v>0</v>
      </c>
      <c r="F41" s="18">
        <f t="shared" si="1"/>
        <v>100</v>
      </c>
    </row>
    <row r="42" spans="1:6" ht="25.5" hidden="1" outlineLevel="2">
      <c r="A42" s="15" t="s">
        <v>93</v>
      </c>
      <c r="B42" s="16" t="s">
        <v>94</v>
      </c>
      <c r="C42" s="17">
        <v>910.8</v>
      </c>
      <c r="D42" s="17">
        <v>910.8</v>
      </c>
      <c r="E42" s="18">
        <f t="shared" si="0"/>
        <v>0</v>
      </c>
      <c r="F42" s="18">
        <f t="shared" si="1"/>
        <v>100</v>
      </c>
    </row>
    <row r="43" spans="1:6" ht="25.5" hidden="1" outlineLevel="2">
      <c r="A43" s="15" t="s">
        <v>95</v>
      </c>
      <c r="B43" s="16" t="s">
        <v>96</v>
      </c>
      <c r="C43" s="17">
        <v>7638.5</v>
      </c>
      <c r="D43" s="17">
        <v>5553.2</v>
      </c>
      <c r="E43" s="18">
        <f t="shared" si="0"/>
        <v>-2085.3000000000002</v>
      </c>
      <c r="F43" s="18">
        <f t="shared" si="1"/>
        <v>72.700137461543491</v>
      </c>
    </row>
    <row r="44" spans="1:6" ht="38.25" hidden="1" outlineLevel="2">
      <c r="A44" s="15" t="s">
        <v>97</v>
      </c>
      <c r="B44" s="16" t="s">
        <v>98</v>
      </c>
      <c r="C44" s="17">
        <v>45</v>
      </c>
      <c r="D44" s="17">
        <v>45</v>
      </c>
      <c r="E44" s="18">
        <f t="shared" si="0"/>
        <v>0</v>
      </c>
      <c r="F44" s="18">
        <f t="shared" si="1"/>
        <v>100</v>
      </c>
    </row>
    <row r="45" spans="1:6" ht="25.5" outlineLevel="1" collapsed="1">
      <c r="A45" s="80" t="s">
        <v>89</v>
      </c>
      <c r="B45" s="81" t="s">
        <v>90</v>
      </c>
      <c r="C45" s="82">
        <f>SUM(C41:C44)</f>
        <v>12428.1</v>
      </c>
      <c r="D45" s="82">
        <f>SUM(D41:D44)</f>
        <v>10342.799999999999</v>
      </c>
      <c r="E45" s="83">
        <f t="shared" si="0"/>
        <v>-2085.3000000000011</v>
      </c>
      <c r="F45" s="83">
        <f t="shared" si="1"/>
        <v>83.221087696429848</v>
      </c>
    </row>
    <row r="46" spans="1:6" ht="25.5" hidden="1" outlineLevel="2">
      <c r="A46" s="15" t="s">
        <v>101</v>
      </c>
      <c r="B46" s="16" t="s">
        <v>102</v>
      </c>
      <c r="C46" s="17">
        <v>547.9</v>
      </c>
      <c r="D46" s="17">
        <v>541.9</v>
      </c>
      <c r="E46" s="18">
        <f t="shared" si="0"/>
        <v>-6</v>
      </c>
      <c r="F46" s="18">
        <f t="shared" si="1"/>
        <v>98.904909655046552</v>
      </c>
    </row>
    <row r="47" spans="1:6" ht="25.5" hidden="1" outlineLevel="2">
      <c r="A47" s="15" t="s">
        <v>103</v>
      </c>
      <c r="B47" s="16" t="s">
        <v>104</v>
      </c>
      <c r="C47" s="17">
        <v>109.7</v>
      </c>
      <c r="D47" s="17">
        <v>109.6</v>
      </c>
      <c r="E47" s="18">
        <f t="shared" si="0"/>
        <v>-0.10000000000000853</v>
      </c>
      <c r="F47" s="18">
        <f t="shared" si="1"/>
        <v>99.908842297174104</v>
      </c>
    </row>
    <row r="48" spans="1:6" ht="38.25" hidden="1" outlineLevel="2">
      <c r="A48" s="15" t="s">
        <v>105</v>
      </c>
      <c r="B48" s="16" t="s">
        <v>56</v>
      </c>
      <c r="C48" s="17">
        <v>10324.4</v>
      </c>
      <c r="D48" s="17">
        <v>9670.4</v>
      </c>
      <c r="E48" s="18">
        <f t="shared" si="0"/>
        <v>-654</v>
      </c>
      <c r="F48" s="18">
        <f t="shared" si="1"/>
        <v>93.665491457130685</v>
      </c>
    </row>
    <row r="49" spans="1:6" ht="127.5" hidden="1" outlineLevel="2">
      <c r="A49" s="15" t="s">
        <v>106</v>
      </c>
      <c r="B49" s="25" t="s">
        <v>107</v>
      </c>
      <c r="C49" s="17">
        <v>9542.5</v>
      </c>
      <c r="D49" s="17">
        <v>9524.1</v>
      </c>
      <c r="E49" s="18">
        <f t="shared" si="0"/>
        <v>-18.399999999999636</v>
      </c>
      <c r="F49" s="18">
        <f t="shared" si="1"/>
        <v>99.807178412365744</v>
      </c>
    </row>
    <row r="50" spans="1:6" ht="76.5" hidden="1" outlineLevel="2">
      <c r="A50" s="15" t="s">
        <v>109</v>
      </c>
      <c r="B50" s="16" t="s">
        <v>110</v>
      </c>
      <c r="C50" s="17">
        <v>187.6</v>
      </c>
      <c r="D50" s="17">
        <v>186.1</v>
      </c>
      <c r="E50" s="18">
        <f t="shared" si="0"/>
        <v>-1.5</v>
      </c>
      <c r="F50" s="18">
        <f t="shared" si="1"/>
        <v>99.200426439232416</v>
      </c>
    </row>
    <row r="51" spans="1:6" ht="63.75" outlineLevel="1" collapsed="1">
      <c r="A51" s="80" t="s">
        <v>99</v>
      </c>
      <c r="B51" s="81" t="s">
        <v>100</v>
      </c>
      <c r="C51" s="82">
        <f>SUM(C46:C50)</f>
        <v>20712.099999999999</v>
      </c>
      <c r="D51" s="82">
        <f>SUM(D46:D50)</f>
        <v>20032.099999999999</v>
      </c>
      <c r="E51" s="83">
        <f t="shared" si="0"/>
        <v>-680</v>
      </c>
      <c r="F51" s="83">
        <f t="shared" si="1"/>
        <v>96.716894955122839</v>
      </c>
    </row>
    <row r="52" spans="1:6" ht="25.5" hidden="1" outlineLevel="2">
      <c r="A52" s="15" t="s">
        <v>113</v>
      </c>
      <c r="B52" s="16" t="s">
        <v>114</v>
      </c>
      <c r="C52" s="17">
        <v>452.6</v>
      </c>
      <c r="D52" s="17">
        <v>452.6</v>
      </c>
      <c r="E52" s="18">
        <f t="shared" si="0"/>
        <v>0</v>
      </c>
      <c r="F52" s="18">
        <f t="shared" si="1"/>
        <v>100</v>
      </c>
    </row>
    <row r="53" spans="1:6" ht="89.25" hidden="1" outlineLevel="2">
      <c r="A53" s="15" t="s">
        <v>115</v>
      </c>
      <c r="B53" s="16" t="s">
        <v>116</v>
      </c>
      <c r="C53" s="17">
        <v>10139.200000000001</v>
      </c>
      <c r="D53" s="17">
        <v>10139.200000000001</v>
      </c>
      <c r="E53" s="18">
        <f t="shared" si="0"/>
        <v>0</v>
      </c>
      <c r="F53" s="18">
        <f t="shared" si="1"/>
        <v>100</v>
      </c>
    </row>
    <row r="54" spans="1:6" ht="38.25" hidden="1" outlineLevel="2">
      <c r="A54" s="15" t="s">
        <v>119</v>
      </c>
      <c r="B54" s="16" t="s">
        <v>120</v>
      </c>
      <c r="C54" s="17">
        <v>24138.3</v>
      </c>
      <c r="D54" s="17">
        <v>24126.3</v>
      </c>
      <c r="E54" s="18">
        <f t="shared" si="0"/>
        <v>-12</v>
      </c>
      <c r="F54" s="18">
        <f t="shared" si="1"/>
        <v>99.950286474192467</v>
      </c>
    </row>
    <row r="55" spans="1:6" ht="63.75" outlineLevel="1" collapsed="1">
      <c r="A55" s="80" t="s">
        <v>111</v>
      </c>
      <c r="B55" s="81" t="s">
        <v>112</v>
      </c>
      <c r="C55" s="82">
        <f>SUM(C52:C54)</f>
        <v>34730.1</v>
      </c>
      <c r="D55" s="82">
        <f>SUM(D52:D54)</f>
        <v>34718.1</v>
      </c>
      <c r="E55" s="85">
        <f t="shared" si="0"/>
        <v>-12</v>
      </c>
      <c r="F55" s="85">
        <f t="shared" si="1"/>
        <v>99.96544783919424</v>
      </c>
    </row>
    <row r="56" spans="1:6" ht="25.5" hidden="1" outlineLevel="2">
      <c r="A56" s="15" t="s">
        <v>128</v>
      </c>
      <c r="B56" s="16" t="s">
        <v>129</v>
      </c>
      <c r="C56" s="17">
        <v>3426.6</v>
      </c>
      <c r="D56" s="17">
        <v>3425</v>
      </c>
      <c r="E56" s="18">
        <f t="shared" si="0"/>
        <v>-1.5999999999999091</v>
      </c>
      <c r="F56" s="18">
        <f t="shared" si="1"/>
        <v>99.953306484561949</v>
      </c>
    </row>
    <row r="57" spans="1:6" hidden="1" outlineLevel="2">
      <c r="A57" s="15" t="s">
        <v>134</v>
      </c>
      <c r="B57" s="16" t="s">
        <v>135</v>
      </c>
      <c r="C57" s="17">
        <v>13772.8</v>
      </c>
      <c r="D57" s="17">
        <v>13707</v>
      </c>
      <c r="E57" s="18">
        <f t="shared" si="0"/>
        <v>-65.799999999999272</v>
      </c>
      <c r="F57" s="18">
        <f t="shared" si="1"/>
        <v>99.522246747211909</v>
      </c>
    </row>
    <row r="58" spans="1:6" ht="25.5" hidden="1" outlineLevel="2">
      <c r="A58" s="15" t="s">
        <v>142</v>
      </c>
      <c r="B58" s="16" t="s">
        <v>143</v>
      </c>
      <c r="C58" s="17">
        <v>273.60000000000002</v>
      </c>
      <c r="D58" s="17">
        <v>242</v>
      </c>
      <c r="E58" s="18">
        <f t="shared" si="0"/>
        <v>-31.600000000000023</v>
      </c>
      <c r="F58" s="18">
        <f t="shared" si="1"/>
        <v>88.450292397660817</v>
      </c>
    </row>
    <row r="59" spans="1:6" hidden="1" outlineLevel="2">
      <c r="A59" s="15" t="s">
        <v>144</v>
      </c>
      <c r="B59" s="16" t="s">
        <v>145</v>
      </c>
      <c r="C59" s="17">
        <v>13.1</v>
      </c>
      <c r="D59" s="17">
        <v>11.6</v>
      </c>
      <c r="E59" s="18">
        <f t="shared" si="0"/>
        <v>-1.5</v>
      </c>
      <c r="F59" s="18">
        <f t="shared" si="1"/>
        <v>88.549618320610691</v>
      </c>
    </row>
    <row r="60" spans="1:6" ht="51" outlineLevel="1" collapsed="1">
      <c r="A60" s="80" t="s">
        <v>125</v>
      </c>
      <c r="B60" s="81" t="s">
        <v>126</v>
      </c>
      <c r="C60" s="82">
        <f>SUM(C56:C59)</f>
        <v>17486.099999999995</v>
      </c>
      <c r="D60" s="82">
        <f>SUM(D56:D59)</f>
        <v>17385.599999999999</v>
      </c>
      <c r="E60" s="83">
        <f t="shared" si="0"/>
        <v>-100.49999999999636</v>
      </c>
      <c r="F60" s="83">
        <f t="shared" si="1"/>
        <v>99.425257776176522</v>
      </c>
    </row>
    <row r="61" spans="1:6" s="24" customFormat="1" ht="38.25">
      <c r="A61" s="31" t="s">
        <v>38</v>
      </c>
      <c r="B61" s="32" t="s">
        <v>39</v>
      </c>
      <c r="C61" s="29">
        <f>C60+C55+C51+C45+C40+C35+C26</f>
        <v>824099</v>
      </c>
      <c r="D61" s="29">
        <f>D60+D55+D51+D45+D40+D35+D26</f>
        <v>762166.20000000007</v>
      </c>
      <c r="E61" s="33">
        <f t="shared" si="0"/>
        <v>-61932.79999999993</v>
      </c>
      <c r="F61" s="33">
        <f t="shared" si="1"/>
        <v>92.484786415224391</v>
      </c>
    </row>
    <row r="62" spans="1:6" ht="38.25" hidden="1" outlineLevel="2">
      <c r="A62" s="15" t="s">
        <v>152</v>
      </c>
      <c r="B62" s="16" t="s">
        <v>153</v>
      </c>
      <c r="C62" s="17">
        <v>2.8</v>
      </c>
      <c r="D62" s="17">
        <v>2.8</v>
      </c>
      <c r="E62" s="18">
        <f t="shared" si="0"/>
        <v>0</v>
      </c>
      <c r="F62" s="18">
        <f t="shared" si="1"/>
        <v>100</v>
      </c>
    </row>
    <row r="63" spans="1:6" ht="25.5" hidden="1" outlineLevel="2">
      <c r="A63" s="15" t="s">
        <v>154</v>
      </c>
      <c r="B63" s="16" t="s">
        <v>155</v>
      </c>
      <c r="C63" s="17">
        <v>35520.9</v>
      </c>
      <c r="D63" s="17">
        <v>35520.9</v>
      </c>
      <c r="E63" s="18">
        <f t="shared" si="0"/>
        <v>0</v>
      </c>
      <c r="F63" s="18">
        <f t="shared" si="1"/>
        <v>100</v>
      </c>
    </row>
    <row r="64" spans="1:6" ht="25.5" hidden="1" outlineLevel="2">
      <c r="A64" s="15" t="s">
        <v>156</v>
      </c>
      <c r="B64" s="16" t="s">
        <v>157</v>
      </c>
      <c r="C64" s="17">
        <v>17</v>
      </c>
      <c r="D64" s="17">
        <v>4.2</v>
      </c>
      <c r="E64" s="18">
        <f t="shared" si="0"/>
        <v>-12.8</v>
      </c>
      <c r="F64" s="18">
        <f t="shared" si="1"/>
        <v>24.705882352941178</v>
      </c>
    </row>
    <row r="65" spans="1:6" ht="127.5" hidden="1" outlineLevel="2">
      <c r="A65" s="15" t="s">
        <v>158</v>
      </c>
      <c r="B65" s="25" t="s">
        <v>159</v>
      </c>
      <c r="C65" s="17">
        <v>23.3</v>
      </c>
      <c r="D65" s="17">
        <v>23.3</v>
      </c>
      <c r="E65" s="18">
        <f t="shared" si="0"/>
        <v>0</v>
      </c>
      <c r="F65" s="18">
        <f t="shared" si="1"/>
        <v>100</v>
      </c>
    </row>
    <row r="66" spans="1:6" ht="38.25" hidden="1" outlineLevel="2">
      <c r="A66" s="15" t="s">
        <v>160</v>
      </c>
      <c r="B66" s="16" t="s">
        <v>161</v>
      </c>
      <c r="C66" s="17">
        <v>25</v>
      </c>
      <c r="D66" s="17">
        <v>25</v>
      </c>
      <c r="E66" s="18">
        <f t="shared" si="0"/>
        <v>0</v>
      </c>
      <c r="F66" s="18">
        <f t="shared" si="1"/>
        <v>100</v>
      </c>
    </row>
    <row r="67" spans="1:6" ht="63.75" hidden="1" outlineLevel="2">
      <c r="A67" s="15" t="s">
        <v>165</v>
      </c>
      <c r="B67" s="16" t="s">
        <v>166</v>
      </c>
      <c r="C67" s="17">
        <v>12</v>
      </c>
      <c r="D67" s="17">
        <v>12</v>
      </c>
      <c r="E67" s="18">
        <f t="shared" si="0"/>
        <v>0</v>
      </c>
      <c r="F67" s="18">
        <f t="shared" si="1"/>
        <v>100</v>
      </c>
    </row>
    <row r="68" spans="1:6" ht="63.75" hidden="1" outlineLevel="2">
      <c r="A68" s="15" t="s">
        <v>169</v>
      </c>
      <c r="B68" s="16" t="s">
        <v>170</v>
      </c>
      <c r="C68" s="17">
        <v>78.3</v>
      </c>
      <c r="D68" s="17">
        <v>78.3</v>
      </c>
      <c r="E68" s="18">
        <f t="shared" si="0"/>
        <v>0</v>
      </c>
      <c r="F68" s="18">
        <f t="shared" si="1"/>
        <v>100</v>
      </c>
    </row>
    <row r="69" spans="1:6" ht="51" outlineLevel="1" collapsed="1">
      <c r="A69" s="80" t="s">
        <v>148</v>
      </c>
      <c r="B69" s="81" t="s">
        <v>149</v>
      </c>
      <c r="C69" s="82">
        <f>SUM(C62:C68)</f>
        <v>35679.30000000001</v>
      </c>
      <c r="D69" s="82">
        <f>SUM(D62:D68)</f>
        <v>35666.500000000007</v>
      </c>
      <c r="E69" s="83">
        <f t="shared" si="0"/>
        <v>-12.80000000000291</v>
      </c>
      <c r="F69" s="83">
        <f t="shared" si="1"/>
        <v>99.964124856709617</v>
      </c>
    </row>
    <row r="70" spans="1:6" ht="25.5" hidden="1" outlineLevel="2">
      <c r="A70" s="15" t="s">
        <v>175</v>
      </c>
      <c r="B70" s="16" t="s">
        <v>176</v>
      </c>
      <c r="C70" s="17">
        <v>1625.9</v>
      </c>
      <c r="D70" s="17">
        <v>1625.9</v>
      </c>
      <c r="E70" s="18">
        <f t="shared" si="0"/>
        <v>0</v>
      </c>
      <c r="F70" s="18">
        <f t="shared" si="1"/>
        <v>100</v>
      </c>
    </row>
    <row r="71" spans="1:6" ht="38.25" outlineLevel="1" collapsed="1">
      <c r="A71" s="80" t="s">
        <v>171</v>
      </c>
      <c r="B71" s="81" t="s">
        <v>172</v>
      </c>
      <c r="C71" s="82">
        <f>C70</f>
        <v>1625.9</v>
      </c>
      <c r="D71" s="82">
        <f>D70</f>
        <v>1625.9</v>
      </c>
      <c r="E71" s="83">
        <f t="shared" si="0"/>
        <v>0</v>
      </c>
      <c r="F71" s="83">
        <f t="shared" si="1"/>
        <v>100</v>
      </c>
    </row>
    <row r="72" spans="1:6" ht="51" hidden="1" outlineLevel="2">
      <c r="A72" s="15" t="s">
        <v>181</v>
      </c>
      <c r="B72" s="16" t="s">
        <v>182</v>
      </c>
      <c r="C72" s="17">
        <v>18862</v>
      </c>
      <c r="D72" s="17">
        <v>18862</v>
      </c>
      <c r="E72" s="18">
        <f t="shared" ref="E72:E135" si="2">D72-C72</f>
        <v>0</v>
      </c>
      <c r="F72" s="18">
        <f t="shared" ref="F72:F135" si="3">D72/C72*100</f>
        <v>100</v>
      </c>
    </row>
    <row r="73" spans="1:6" ht="25.5" hidden="1" outlineLevel="2">
      <c r="A73" s="15" t="s">
        <v>183</v>
      </c>
      <c r="B73" s="16" t="s">
        <v>184</v>
      </c>
      <c r="C73" s="17">
        <v>765</v>
      </c>
      <c r="D73" s="17">
        <v>765</v>
      </c>
      <c r="E73" s="18">
        <f t="shared" si="2"/>
        <v>0</v>
      </c>
      <c r="F73" s="18">
        <f t="shared" si="3"/>
        <v>100</v>
      </c>
    </row>
    <row r="74" spans="1:6" ht="25.5" hidden="1" outlineLevel="2">
      <c r="A74" s="15" t="s">
        <v>185</v>
      </c>
      <c r="B74" s="16" t="s">
        <v>186</v>
      </c>
      <c r="C74" s="17">
        <v>150</v>
      </c>
      <c r="D74" s="17">
        <v>150</v>
      </c>
      <c r="E74" s="18">
        <f t="shared" si="2"/>
        <v>0</v>
      </c>
      <c r="F74" s="18">
        <f t="shared" si="3"/>
        <v>100</v>
      </c>
    </row>
    <row r="75" spans="1:6" ht="63.75" outlineLevel="1" collapsed="1">
      <c r="A75" s="80" t="s">
        <v>177</v>
      </c>
      <c r="B75" s="81" t="s">
        <v>178</v>
      </c>
      <c r="C75" s="82">
        <f>C74+C73+C72</f>
        <v>19777</v>
      </c>
      <c r="D75" s="82">
        <v>19777.009999999998</v>
      </c>
      <c r="E75" s="83">
        <f t="shared" si="2"/>
        <v>9.9999999983992893E-3</v>
      </c>
      <c r="F75" s="83">
        <f t="shared" si="3"/>
        <v>100.0000505637862</v>
      </c>
    </row>
    <row r="76" spans="1:6" ht="51" hidden="1" outlineLevel="2">
      <c r="A76" s="15" t="s">
        <v>192</v>
      </c>
      <c r="B76" s="16" t="s">
        <v>193</v>
      </c>
      <c r="C76" s="17">
        <v>6525.5</v>
      </c>
      <c r="D76" s="17">
        <v>6500</v>
      </c>
      <c r="E76" s="18">
        <f t="shared" si="2"/>
        <v>-25.5</v>
      </c>
      <c r="F76" s="18">
        <f t="shared" si="3"/>
        <v>99.609225346716727</v>
      </c>
    </row>
    <row r="77" spans="1:6" ht="25.5" outlineLevel="1" collapsed="1">
      <c r="A77" s="80" t="s">
        <v>188</v>
      </c>
      <c r="B77" s="81" t="s">
        <v>189</v>
      </c>
      <c r="C77" s="82">
        <f>C76</f>
        <v>6525.5</v>
      </c>
      <c r="D77" s="82">
        <f>D76</f>
        <v>6500</v>
      </c>
      <c r="E77" s="83">
        <f t="shared" si="2"/>
        <v>-25.5</v>
      </c>
      <c r="F77" s="83">
        <f t="shared" si="3"/>
        <v>99.609225346716727</v>
      </c>
    </row>
    <row r="78" spans="1:6" ht="51" hidden="1" outlineLevel="2">
      <c r="A78" s="15" t="s">
        <v>198</v>
      </c>
      <c r="B78" s="16" t="s">
        <v>199</v>
      </c>
      <c r="C78" s="17">
        <v>76.8</v>
      </c>
      <c r="D78" s="17">
        <v>76.8</v>
      </c>
      <c r="E78" s="18">
        <f t="shared" si="2"/>
        <v>0</v>
      </c>
      <c r="F78" s="18">
        <f t="shared" si="3"/>
        <v>100</v>
      </c>
    </row>
    <row r="79" spans="1:6" ht="38.25" hidden="1" outlineLevel="2">
      <c r="A79" s="15" t="s">
        <v>200</v>
      </c>
      <c r="B79" s="16" t="s">
        <v>201</v>
      </c>
      <c r="C79" s="17">
        <v>20025.2</v>
      </c>
      <c r="D79" s="17">
        <v>20025.2</v>
      </c>
      <c r="E79" s="18">
        <f t="shared" si="2"/>
        <v>0</v>
      </c>
      <c r="F79" s="18">
        <f t="shared" si="3"/>
        <v>100</v>
      </c>
    </row>
    <row r="80" spans="1:6" ht="127.5" hidden="1" outlineLevel="2">
      <c r="A80" s="15" t="s">
        <v>204</v>
      </c>
      <c r="B80" s="25" t="s">
        <v>107</v>
      </c>
      <c r="C80" s="17">
        <v>139.30000000000001</v>
      </c>
      <c r="D80" s="17">
        <v>139.30000000000001</v>
      </c>
      <c r="E80" s="18">
        <f t="shared" si="2"/>
        <v>0</v>
      </c>
      <c r="F80" s="18">
        <f t="shared" si="3"/>
        <v>100</v>
      </c>
    </row>
    <row r="81" spans="1:6" ht="51" outlineLevel="1" collapsed="1">
      <c r="A81" s="80" t="s">
        <v>194</v>
      </c>
      <c r="B81" s="81" t="s">
        <v>195</v>
      </c>
      <c r="C81" s="82">
        <f>C78+C80+C79</f>
        <v>20241.3</v>
      </c>
      <c r="D81" s="82">
        <f>D78+D80+D79</f>
        <v>20241.3</v>
      </c>
      <c r="E81" s="83">
        <f t="shared" si="2"/>
        <v>0</v>
      </c>
      <c r="F81" s="83">
        <f t="shared" si="3"/>
        <v>100</v>
      </c>
    </row>
    <row r="82" spans="1:6" ht="25.5" hidden="1" outlineLevel="2">
      <c r="A82" s="15" t="s">
        <v>209</v>
      </c>
      <c r="B82" s="16" t="s">
        <v>210</v>
      </c>
      <c r="C82" s="17">
        <v>88.9</v>
      </c>
      <c r="D82" s="17">
        <v>88.9</v>
      </c>
      <c r="E82" s="18">
        <f t="shared" si="2"/>
        <v>0</v>
      </c>
      <c r="F82" s="18">
        <f t="shared" si="3"/>
        <v>100</v>
      </c>
    </row>
    <row r="83" spans="1:6" ht="25.5" hidden="1" outlineLevel="2">
      <c r="A83" s="15" t="s">
        <v>211</v>
      </c>
      <c r="B83" s="16" t="s">
        <v>212</v>
      </c>
      <c r="C83" s="17">
        <v>930.7</v>
      </c>
      <c r="D83" s="17">
        <v>265.10000000000002</v>
      </c>
      <c r="E83" s="18">
        <f t="shared" si="2"/>
        <v>-665.6</v>
      </c>
      <c r="F83" s="18">
        <f t="shared" si="3"/>
        <v>28.483936821747076</v>
      </c>
    </row>
    <row r="84" spans="1:6" ht="89.25" hidden="1" outlineLevel="2">
      <c r="A84" s="15" t="s">
        <v>213</v>
      </c>
      <c r="B84" s="16" t="s">
        <v>214</v>
      </c>
      <c r="C84" s="17">
        <v>150</v>
      </c>
      <c r="D84" s="17">
        <v>150</v>
      </c>
      <c r="E84" s="18">
        <f t="shared" si="2"/>
        <v>0</v>
      </c>
      <c r="F84" s="18">
        <f t="shared" si="3"/>
        <v>100</v>
      </c>
    </row>
    <row r="85" spans="1:6" ht="63.75" hidden="1" outlineLevel="2">
      <c r="A85" s="15" t="s">
        <v>215</v>
      </c>
      <c r="B85" s="16" t="s">
        <v>216</v>
      </c>
      <c r="C85" s="17">
        <v>277</v>
      </c>
      <c r="D85" s="17">
        <v>133.1</v>
      </c>
      <c r="E85" s="18">
        <f t="shared" si="2"/>
        <v>-143.9</v>
      </c>
      <c r="F85" s="18">
        <f t="shared" si="3"/>
        <v>48.050541516245488</v>
      </c>
    </row>
    <row r="86" spans="1:6" ht="38.25" hidden="1" outlineLevel="2">
      <c r="A86" s="15" t="s">
        <v>217</v>
      </c>
      <c r="B86" s="16" t="s">
        <v>120</v>
      </c>
      <c r="C86" s="17">
        <v>5921.5</v>
      </c>
      <c r="D86" s="17">
        <v>5921.5</v>
      </c>
      <c r="E86" s="18">
        <f t="shared" si="2"/>
        <v>0</v>
      </c>
      <c r="F86" s="18">
        <f t="shared" si="3"/>
        <v>100</v>
      </c>
    </row>
    <row r="87" spans="1:6" ht="51" outlineLevel="1" collapsed="1">
      <c r="A87" s="80" t="s">
        <v>205</v>
      </c>
      <c r="B87" s="81" t="s">
        <v>206</v>
      </c>
      <c r="C87" s="82">
        <f>C82+C83+C84+C85+C86</f>
        <v>7368.1</v>
      </c>
      <c r="D87" s="82">
        <f>D82+D83+D84+D85+D86</f>
        <v>6558.6</v>
      </c>
      <c r="E87" s="83">
        <f t="shared" si="2"/>
        <v>-809.5</v>
      </c>
      <c r="F87" s="83">
        <f t="shared" si="3"/>
        <v>89.013449871744413</v>
      </c>
    </row>
    <row r="88" spans="1:6" ht="25.5" hidden="1" outlineLevel="2">
      <c r="A88" s="15" t="s">
        <v>222</v>
      </c>
      <c r="B88" s="16" t="s">
        <v>223</v>
      </c>
      <c r="C88" s="17">
        <v>9810.5</v>
      </c>
      <c r="D88" s="17">
        <v>7733.5</v>
      </c>
      <c r="E88" s="18">
        <f t="shared" si="2"/>
        <v>-2077</v>
      </c>
      <c r="F88" s="18">
        <f t="shared" si="3"/>
        <v>78.828805871260386</v>
      </c>
    </row>
    <row r="89" spans="1:6" ht="38.25" hidden="1" outlineLevel="2">
      <c r="A89" s="15" t="s">
        <v>224</v>
      </c>
      <c r="B89" s="16" t="s">
        <v>225</v>
      </c>
      <c r="C89" s="17">
        <v>5760.8</v>
      </c>
      <c r="D89" s="17">
        <v>5760.8</v>
      </c>
      <c r="E89" s="18">
        <f t="shared" si="2"/>
        <v>0</v>
      </c>
      <c r="F89" s="18">
        <f t="shared" si="3"/>
        <v>100</v>
      </c>
    </row>
    <row r="90" spans="1:6" ht="38.25" outlineLevel="1" collapsed="1">
      <c r="A90" s="80" t="s">
        <v>218</v>
      </c>
      <c r="B90" s="81" t="s">
        <v>219</v>
      </c>
      <c r="C90" s="82">
        <f>C88+C89</f>
        <v>15571.3</v>
      </c>
      <c r="D90" s="82">
        <f>D88+D89</f>
        <v>13494.3</v>
      </c>
      <c r="E90" s="83">
        <f t="shared" si="2"/>
        <v>-2077</v>
      </c>
      <c r="F90" s="83">
        <f t="shared" si="3"/>
        <v>86.661357754330083</v>
      </c>
    </row>
    <row r="91" spans="1:6" ht="25.5" hidden="1" outlineLevel="2">
      <c r="A91" s="15" t="s">
        <v>229</v>
      </c>
      <c r="B91" s="16" t="s">
        <v>129</v>
      </c>
      <c r="C91" s="17">
        <v>3645.6</v>
      </c>
      <c r="D91" s="17">
        <v>3618.8</v>
      </c>
      <c r="E91" s="18">
        <f t="shared" si="2"/>
        <v>-26.799999999999727</v>
      </c>
      <c r="F91" s="18">
        <f t="shared" si="3"/>
        <v>99.264867237217487</v>
      </c>
    </row>
    <row r="92" spans="1:6" ht="38.25" outlineLevel="1" collapsed="1">
      <c r="A92" s="80" t="s">
        <v>226</v>
      </c>
      <c r="B92" s="81" t="s">
        <v>227</v>
      </c>
      <c r="C92" s="82">
        <f>C91</f>
        <v>3645.6</v>
      </c>
      <c r="D92" s="82">
        <f>D91</f>
        <v>3618.8</v>
      </c>
      <c r="E92" s="83">
        <f t="shared" si="2"/>
        <v>-26.799999999999727</v>
      </c>
      <c r="F92" s="83">
        <f t="shared" si="3"/>
        <v>99.264867237217487</v>
      </c>
    </row>
    <row r="93" spans="1:6" ht="51">
      <c r="A93" s="31" t="s">
        <v>146</v>
      </c>
      <c r="B93" s="32" t="s">
        <v>147</v>
      </c>
      <c r="C93" s="29">
        <f>C92+C90+C87+C81+C77+C75+C71+C69</f>
        <v>110434</v>
      </c>
      <c r="D93" s="29">
        <f>D92+D90+D87+D81+D77+D75+D71+D69</f>
        <v>107482.41</v>
      </c>
      <c r="E93" s="33">
        <f t="shared" si="2"/>
        <v>-2951.5899999999965</v>
      </c>
      <c r="F93" s="33">
        <f t="shared" si="3"/>
        <v>97.327281453175658</v>
      </c>
    </row>
    <row r="94" spans="1:6" ht="25.5" hidden="1" outlineLevel="2">
      <c r="A94" s="15" t="s">
        <v>236</v>
      </c>
      <c r="B94" s="16" t="s">
        <v>237</v>
      </c>
      <c r="C94" s="17">
        <v>8.1</v>
      </c>
      <c r="D94" s="17">
        <v>8.1</v>
      </c>
      <c r="E94" s="18">
        <f t="shared" si="2"/>
        <v>0</v>
      </c>
      <c r="F94" s="18">
        <f t="shared" si="3"/>
        <v>100</v>
      </c>
    </row>
    <row r="95" spans="1:6" ht="25.5" hidden="1" outlineLevel="2">
      <c r="A95" s="15" t="s">
        <v>238</v>
      </c>
      <c r="B95" s="16" t="s">
        <v>239</v>
      </c>
      <c r="C95" s="17">
        <v>21096.799999999999</v>
      </c>
      <c r="D95" s="17">
        <v>21077.5</v>
      </c>
      <c r="E95" s="18">
        <f t="shared" si="2"/>
        <v>-19.299999999999272</v>
      </c>
      <c r="F95" s="18">
        <f t="shared" si="3"/>
        <v>99.908516931477763</v>
      </c>
    </row>
    <row r="96" spans="1:6" ht="114.75" hidden="1" outlineLevel="2">
      <c r="A96" s="15" t="s">
        <v>240</v>
      </c>
      <c r="B96" s="16" t="s">
        <v>241</v>
      </c>
      <c r="C96" s="17">
        <v>651.5</v>
      </c>
      <c r="D96" s="17">
        <v>651.5</v>
      </c>
      <c r="E96" s="18">
        <f t="shared" si="2"/>
        <v>0</v>
      </c>
      <c r="F96" s="18">
        <f t="shared" si="3"/>
        <v>100</v>
      </c>
    </row>
    <row r="97" spans="1:6" ht="38.25" hidden="1" outlineLevel="2">
      <c r="A97" s="15" t="s">
        <v>242</v>
      </c>
      <c r="B97" s="16" t="s">
        <v>243</v>
      </c>
      <c r="C97" s="17">
        <v>1081.7</v>
      </c>
      <c r="D97" s="17">
        <v>687.8</v>
      </c>
      <c r="E97" s="18">
        <f t="shared" si="2"/>
        <v>-393.90000000000009</v>
      </c>
      <c r="F97" s="18">
        <f t="shared" si="3"/>
        <v>63.585097531663116</v>
      </c>
    </row>
    <row r="98" spans="1:6" ht="51" outlineLevel="1" collapsed="1">
      <c r="A98" s="80" t="s">
        <v>232</v>
      </c>
      <c r="B98" s="81" t="s">
        <v>233</v>
      </c>
      <c r="C98" s="82">
        <f>SUM(C94:C97)</f>
        <v>22838.1</v>
      </c>
      <c r="D98" s="82">
        <f>SUM(D94:D97)</f>
        <v>22424.899999999998</v>
      </c>
      <c r="E98" s="83">
        <f t="shared" si="2"/>
        <v>-413.20000000000073</v>
      </c>
      <c r="F98" s="83">
        <f t="shared" si="3"/>
        <v>98.190742662480673</v>
      </c>
    </row>
    <row r="99" spans="1:6" ht="63.75" hidden="1" outlineLevel="2">
      <c r="A99" s="15" t="s">
        <v>248</v>
      </c>
      <c r="B99" s="16" t="s">
        <v>249</v>
      </c>
      <c r="C99" s="17">
        <v>3.9</v>
      </c>
      <c r="D99" s="17">
        <v>0</v>
      </c>
      <c r="E99" s="18">
        <f t="shared" si="2"/>
        <v>-3.9</v>
      </c>
      <c r="F99" s="18">
        <f t="shared" si="3"/>
        <v>0</v>
      </c>
    </row>
    <row r="100" spans="1:6" ht="51" hidden="1" outlineLevel="2">
      <c r="A100" s="15" t="s">
        <v>252</v>
      </c>
      <c r="B100" s="16" t="s">
        <v>253</v>
      </c>
      <c r="C100" s="17">
        <v>661.5</v>
      </c>
      <c r="D100" s="17">
        <v>661.5</v>
      </c>
      <c r="E100" s="18">
        <f t="shared" si="2"/>
        <v>0</v>
      </c>
      <c r="F100" s="18">
        <f t="shared" si="3"/>
        <v>100</v>
      </c>
    </row>
    <row r="101" spans="1:6" ht="63.75" hidden="1" outlineLevel="2">
      <c r="A101" s="15" t="s">
        <v>254</v>
      </c>
      <c r="B101" s="16" t="s">
        <v>255</v>
      </c>
      <c r="C101" s="17">
        <v>170</v>
      </c>
      <c r="D101" s="17">
        <v>170</v>
      </c>
      <c r="E101" s="18">
        <f t="shared" si="2"/>
        <v>0</v>
      </c>
      <c r="F101" s="18">
        <f t="shared" si="3"/>
        <v>100</v>
      </c>
    </row>
    <row r="102" spans="1:6" ht="38.25" hidden="1" outlineLevel="2">
      <c r="A102" s="15" t="s">
        <v>256</v>
      </c>
      <c r="B102" s="16" t="s">
        <v>257</v>
      </c>
      <c r="C102" s="17">
        <v>460.6</v>
      </c>
      <c r="D102" s="17">
        <v>460.5</v>
      </c>
      <c r="E102" s="18">
        <f t="shared" si="2"/>
        <v>-0.10000000000002274</v>
      </c>
      <c r="F102" s="18">
        <f t="shared" si="3"/>
        <v>99.978289188015623</v>
      </c>
    </row>
    <row r="103" spans="1:6" ht="25.5" hidden="1" outlineLevel="2">
      <c r="A103" s="15" t="s">
        <v>258</v>
      </c>
      <c r="B103" s="16" t="s">
        <v>259</v>
      </c>
      <c r="C103" s="17">
        <v>347.3</v>
      </c>
      <c r="D103" s="17">
        <v>347.3</v>
      </c>
      <c r="E103" s="18">
        <f t="shared" si="2"/>
        <v>0</v>
      </c>
      <c r="F103" s="18">
        <f t="shared" si="3"/>
        <v>100</v>
      </c>
    </row>
    <row r="104" spans="1:6" ht="63.75" hidden="1" outlineLevel="2">
      <c r="A104" s="15" t="s">
        <v>261</v>
      </c>
      <c r="B104" s="16" t="s">
        <v>262</v>
      </c>
      <c r="C104" s="17">
        <v>13504.8</v>
      </c>
      <c r="D104" s="17">
        <v>13504.8</v>
      </c>
      <c r="E104" s="18">
        <f t="shared" si="2"/>
        <v>0</v>
      </c>
      <c r="F104" s="18">
        <f t="shared" si="3"/>
        <v>100</v>
      </c>
    </row>
    <row r="105" spans="1:6" ht="63.75" hidden="1" outlineLevel="2">
      <c r="A105" s="15" t="s">
        <v>263</v>
      </c>
      <c r="B105" s="16" t="s">
        <v>264</v>
      </c>
      <c r="C105" s="17">
        <v>5001.2</v>
      </c>
      <c r="D105" s="17">
        <v>5001.2</v>
      </c>
      <c r="E105" s="18">
        <f t="shared" si="2"/>
        <v>0</v>
      </c>
      <c r="F105" s="18">
        <f t="shared" si="3"/>
        <v>100</v>
      </c>
    </row>
    <row r="106" spans="1:6" ht="51" hidden="1" outlineLevel="2">
      <c r="A106" s="15" t="s">
        <v>265</v>
      </c>
      <c r="B106" s="16" t="s">
        <v>83</v>
      </c>
      <c r="C106" s="17">
        <v>10</v>
      </c>
      <c r="D106" s="17">
        <v>10</v>
      </c>
      <c r="E106" s="18">
        <f t="shared" si="2"/>
        <v>0</v>
      </c>
      <c r="F106" s="18">
        <f t="shared" si="3"/>
        <v>100</v>
      </c>
    </row>
    <row r="107" spans="1:6" ht="63.75" hidden="1" outlineLevel="2">
      <c r="A107" s="15" t="s">
        <v>268</v>
      </c>
      <c r="B107" s="16" t="s">
        <v>269</v>
      </c>
      <c r="C107" s="17">
        <v>56.4</v>
      </c>
      <c r="D107" s="17">
        <v>56.4</v>
      </c>
      <c r="E107" s="18">
        <f t="shared" si="2"/>
        <v>0</v>
      </c>
      <c r="F107" s="18">
        <f t="shared" si="3"/>
        <v>100</v>
      </c>
    </row>
    <row r="108" spans="1:6" ht="51" hidden="1" outlineLevel="2">
      <c r="A108" s="15" t="s">
        <v>270</v>
      </c>
      <c r="B108" s="16" t="s">
        <v>271</v>
      </c>
      <c r="C108" s="17">
        <v>168.8</v>
      </c>
      <c r="D108" s="17">
        <v>168.8</v>
      </c>
      <c r="E108" s="18">
        <f t="shared" si="2"/>
        <v>0</v>
      </c>
      <c r="F108" s="18">
        <f t="shared" si="3"/>
        <v>100</v>
      </c>
    </row>
    <row r="109" spans="1:6" ht="51" hidden="1" outlineLevel="2">
      <c r="A109" s="15" t="s">
        <v>272</v>
      </c>
      <c r="B109" s="16" t="s">
        <v>273</v>
      </c>
      <c r="C109" s="17">
        <v>555</v>
      </c>
      <c r="D109" s="17">
        <v>555</v>
      </c>
      <c r="E109" s="18">
        <f t="shared" si="2"/>
        <v>0</v>
      </c>
      <c r="F109" s="18">
        <f t="shared" si="3"/>
        <v>100</v>
      </c>
    </row>
    <row r="110" spans="1:6" ht="25.5" hidden="1" outlineLevel="2">
      <c r="A110" s="15" t="s">
        <v>274</v>
      </c>
      <c r="B110" s="16" t="s">
        <v>275</v>
      </c>
      <c r="C110" s="17">
        <v>116.73</v>
      </c>
      <c r="D110" s="17">
        <v>116.73</v>
      </c>
      <c r="E110" s="18">
        <f t="shared" si="2"/>
        <v>0</v>
      </c>
      <c r="F110" s="18">
        <f t="shared" si="3"/>
        <v>100</v>
      </c>
    </row>
    <row r="111" spans="1:6" ht="25.5" hidden="1" outlineLevel="2">
      <c r="A111" s="15" t="s">
        <v>276</v>
      </c>
      <c r="B111" s="16" t="s">
        <v>277</v>
      </c>
      <c r="C111" s="17">
        <v>8460</v>
      </c>
      <c r="D111" s="17">
        <v>6044.7</v>
      </c>
      <c r="E111" s="18">
        <f t="shared" si="2"/>
        <v>-2415.3000000000002</v>
      </c>
      <c r="F111" s="18">
        <f t="shared" si="3"/>
        <v>71.450354609929079</v>
      </c>
    </row>
    <row r="112" spans="1:6" ht="38.25" hidden="1" outlineLevel="2">
      <c r="A112" s="15" t="s">
        <v>282</v>
      </c>
      <c r="B112" s="16" t="s">
        <v>120</v>
      </c>
      <c r="C112" s="17">
        <v>1612.5</v>
      </c>
      <c r="D112" s="17">
        <v>1612.5</v>
      </c>
      <c r="E112" s="18">
        <f t="shared" si="2"/>
        <v>0</v>
      </c>
      <c r="F112" s="18">
        <f t="shared" si="3"/>
        <v>100</v>
      </c>
    </row>
    <row r="113" spans="1:6" ht="76.5" hidden="1" outlineLevel="2">
      <c r="A113" s="15" t="s">
        <v>283</v>
      </c>
      <c r="B113" s="16" t="s">
        <v>284</v>
      </c>
      <c r="C113" s="17">
        <v>2985.3</v>
      </c>
      <c r="D113" s="17">
        <v>2980.4</v>
      </c>
      <c r="E113" s="18">
        <f t="shared" si="2"/>
        <v>-4.9000000000000909</v>
      </c>
      <c r="F113" s="18">
        <f t="shared" si="3"/>
        <v>99.835862392389373</v>
      </c>
    </row>
    <row r="114" spans="1:6" ht="25.5" outlineLevel="1" collapsed="1">
      <c r="A114" s="80" t="s">
        <v>244</v>
      </c>
      <c r="B114" s="81" t="s">
        <v>245</v>
      </c>
      <c r="C114" s="82">
        <f>SUM(C99:C113)</f>
        <v>34114.03</v>
      </c>
      <c r="D114" s="82">
        <f>SUM(D99:D113)</f>
        <v>31689.83</v>
      </c>
      <c r="E114" s="83">
        <f t="shared" si="2"/>
        <v>-2424.1999999999971</v>
      </c>
      <c r="F114" s="83">
        <f t="shared" si="3"/>
        <v>92.893832830656493</v>
      </c>
    </row>
    <row r="115" spans="1:6" ht="63.75">
      <c r="A115" s="31" t="s">
        <v>230</v>
      </c>
      <c r="B115" s="32" t="s">
        <v>231</v>
      </c>
      <c r="C115" s="29">
        <f>C114+C98</f>
        <v>56952.13</v>
      </c>
      <c r="D115" s="29">
        <f>D114+D98</f>
        <v>54114.729999999996</v>
      </c>
      <c r="E115" s="33">
        <f t="shared" si="2"/>
        <v>-2837.4000000000015</v>
      </c>
      <c r="F115" s="33">
        <f t="shared" si="3"/>
        <v>95.017921191007247</v>
      </c>
    </row>
    <row r="116" spans="1:6" ht="76.5" hidden="1" outlineLevel="2">
      <c r="A116" s="15" t="s">
        <v>291</v>
      </c>
      <c r="B116" s="16" t="s">
        <v>292</v>
      </c>
      <c r="C116" s="17">
        <v>869.1</v>
      </c>
      <c r="D116" s="17">
        <v>844.1</v>
      </c>
      <c r="E116" s="18">
        <f t="shared" si="2"/>
        <v>-25</v>
      </c>
      <c r="F116" s="18">
        <f t="shared" si="3"/>
        <v>97.123461051662645</v>
      </c>
    </row>
    <row r="117" spans="1:6" hidden="1" outlineLevel="2">
      <c r="A117" s="15" t="s">
        <v>293</v>
      </c>
      <c r="B117" s="16" t="s">
        <v>294</v>
      </c>
      <c r="C117" s="17">
        <v>2.2000000000000002</v>
      </c>
      <c r="D117" s="17">
        <v>0</v>
      </c>
      <c r="E117" s="18">
        <f t="shared" si="2"/>
        <v>-2.2000000000000002</v>
      </c>
      <c r="F117" s="18">
        <f t="shared" si="3"/>
        <v>0</v>
      </c>
    </row>
    <row r="118" spans="1:6" ht="25.5" hidden="1" outlineLevel="2">
      <c r="A118" s="15" t="s">
        <v>295</v>
      </c>
      <c r="B118" s="16" t="s">
        <v>296</v>
      </c>
      <c r="C118" s="17">
        <v>2032.2</v>
      </c>
      <c r="D118" s="17">
        <v>2003.5</v>
      </c>
      <c r="E118" s="18">
        <f t="shared" si="2"/>
        <v>-28.700000000000045</v>
      </c>
      <c r="F118" s="18">
        <f t="shared" si="3"/>
        <v>98.58773742741856</v>
      </c>
    </row>
    <row r="119" spans="1:6" ht="51" hidden="1" outlineLevel="2">
      <c r="A119" s="15" t="s">
        <v>299</v>
      </c>
      <c r="B119" s="16" t="s">
        <v>300</v>
      </c>
      <c r="C119" s="17">
        <v>1477</v>
      </c>
      <c r="D119" s="17">
        <v>1424.9</v>
      </c>
      <c r="E119" s="18">
        <f t="shared" si="2"/>
        <v>-52.099999999999909</v>
      </c>
      <c r="F119" s="18">
        <f t="shared" si="3"/>
        <v>96.472579553148279</v>
      </c>
    </row>
    <row r="120" spans="1:6" ht="51" hidden="1" outlineLevel="2">
      <c r="A120" s="15" t="s">
        <v>301</v>
      </c>
      <c r="B120" s="16" t="s">
        <v>302</v>
      </c>
      <c r="C120" s="17">
        <v>2000</v>
      </c>
      <c r="D120" s="17">
        <v>2000</v>
      </c>
      <c r="E120" s="18">
        <f t="shared" si="2"/>
        <v>0</v>
      </c>
      <c r="F120" s="18">
        <f t="shared" si="3"/>
        <v>100</v>
      </c>
    </row>
    <row r="121" spans="1:6" ht="63.75" hidden="1" outlineLevel="2">
      <c r="A121" s="15" t="s">
        <v>316</v>
      </c>
      <c r="B121" s="16" t="s">
        <v>317</v>
      </c>
      <c r="C121" s="17">
        <v>944.3</v>
      </c>
      <c r="D121" s="17">
        <v>944.3</v>
      </c>
      <c r="E121" s="18">
        <f t="shared" si="2"/>
        <v>0</v>
      </c>
      <c r="F121" s="18">
        <f t="shared" si="3"/>
        <v>100</v>
      </c>
    </row>
    <row r="122" spans="1:6" ht="140.25" hidden="1" outlineLevel="2">
      <c r="A122" s="15" t="s">
        <v>318</v>
      </c>
      <c r="B122" s="25" t="s">
        <v>319</v>
      </c>
      <c r="C122" s="17">
        <v>5.4</v>
      </c>
      <c r="D122" s="17">
        <v>5.4</v>
      </c>
      <c r="E122" s="18">
        <f t="shared" si="2"/>
        <v>0</v>
      </c>
      <c r="F122" s="18">
        <f t="shared" si="3"/>
        <v>100</v>
      </c>
    </row>
    <row r="123" spans="1:6" ht="63.75" hidden="1" outlineLevel="2">
      <c r="A123" s="15" t="s">
        <v>324</v>
      </c>
      <c r="B123" s="16" t="s">
        <v>325</v>
      </c>
      <c r="C123" s="17">
        <v>367.8</v>
      </c>
      <c r="D123" s="17">
        <v>367.8</v>
      </c>
      <c r="E123" s="18">
        <f t="shared" si="2"/>
        <v>0</v>
      </c>
      <c r="F123" s="18">
        <f t="shared" si="3"/>
        <v>100</v>
      </c>
    </row>
    <row r="124" spans="1:6" ht="38.25" hidden="1" outlineLevel="2">
      <c r="A124" s="15" t="s">
        <v>326</v>
      </c>
      <c r="B124" s="16" t="s">
        <v>327</v>
      </c>
      <c r="C124" s="17">
        <v>118.7</v>
      </c>
      <c r="D124" s="17">
        <v>118.7</v>
      </c>
      <c r="E124" s="18">
        <f t="shared" si="2"/>
        <v>0</v>
      </c>
      <c r="F124" s="18">
        <f t="shared" si="3"/>
        <v>100</v>
      </c>
    </row>
    <row r="125" spans="1:6" ht="114.75" hidden="1" outlineLevel="2">
      <c r="A125" s="15" t="s">
        <v>328</v>
      </c>
      <c r="B125" s="16" t="s">
        <v>329</v>
      </c>
      <c r="C125" s="17">
        <v>2239.8000000000002</v>
      </c>
      <c r="D125" s="17">
        <v>2239.8000000000002</v>
      </c>
      <c r="E125" s="18">
        <f t="shared" si="2"/>
        <v>0</v>
      </c>
      <c r="F125" s="18">
        <f t="shared" si="3"/>
        <v>100</v>
      </c>
    </row>
    <row r="126" spans="1:6" ht="38.25" hidden="1" outlineLevel="2">
      <c r="A126" s="15" t="s">
        <v>336</v>
      </c>
      <c r="B126" s="16" t="s">
        <v>337</v>
      </c>
      <c r="C126" s="17">
        <v>2182.6</v>
      </c>
      <c r="D126" s="17">
        <v>2155.8000000000002</v>
      </c>
      <c r="E126" s="18">
        <f t="shared" si="2"/>
        <v>-26.799999999999727</v>
      </c>
      <c r="F126" s="18">
        <f t="shared" si="3"/>
        <v>98.772106661779546</v>
      </c>
    </row>
    <row r="127" spans="1:6" ht="51" hidden="1" outlineLevel="2">
      <c r="A127" s="15" t="s">
        <v>345</v>
      </c>
      <c r="B127" s="16" t="s">
        <v>346</v>
      </c>
      <c r="C127" s="17">
        <v>16.2</v>
      </c>
      <c r="D127" s="17">
        <v>16.2</v>
      </c>
      <c r="E127" s="18">
        <f t="shared" si="2"/>
        <v>0</v>
      </c>
      <c r="F127" s="18">
        <f t="shared" si="3"/>
        <v>100</v>
      </c>
    </row>
    <row r="128" spans="1:6" ht="76.5" outlineLevel="1" collapsed="1">
      <c r="A128" s="80" t="s">
        <v>287</v>
      </c>
      <c r="B128" s="81" t="s">
        <v>288</v>
      </c>
      <c r="C128" s="82">
        <f>SUM(C116:C127)</f>
        <v>12255.300000000001</v>
      </c>
      <c r="D128" s="82">
        <f>SUM(D116:D127)</f>
        <v>12120.5</v>
      </c>
      <c r="E128" s="83">
        <f t="shared" si="2"/>
        <v>-134.80000000000109</v>
      </c>
      <c r="F128" s="83">
        <f t="shared" si="3"/>
        <v>98.900067725800255</v>
      </c>
    </row>
    <row r="129" spans="1:6" ht="63.75" hidden="1" outlineLevel="2">
      <c r="A129" s="15" t="s">
        <v>351</v>
      </c>
      <c r="B129" s="16" t="s">
        <v>352</v>
      </c>
      <c r="C129" s="17">
        <v>30</v>
      </c>
      <c r="D129" s="17">
        <v>30</v>
      </c>
      <c r="E129" s="18">
        <f t="shared" si="2"/>
        <v>0</v>
      </c>
      <c r="F129" s="18">
        <f t="shared" si="3"/>
        <v>100</v>
      </c>
    </row>
    <row r="130" spans="1:6" ht="114.75" hidden="1" outlineLevel="2">
      <c r="A130" s="15" t="s">
        <v>353</v>
      </c>
      <c r="B130" s="25" t="s">
        <v>354</v>
      </c>
      <c r="C130" s="17">
        <v>20</v>
      </c>
      <c r="D130" s="17">
        <v>20</v>
      </c>
      <c r="E130" s="18">
        <f t="shared" si="2"/>
        <v>0</v>
      </c>
      <c r="F130" s="18">
        <f t="shared" si="3"/>
        <v>100</v>
      </c>
    </row>
    <row r="131" spans="1:6" ht="63.75" hidden="1" outlineLevel="2">
      <c r="A131" s="15" t="s">
        <v>355</v>
      </c>
      <c r="B131" s="16" t="s">
        <v>356</v>
      </c>
      <c r="C131" s="17">
        <v>139.80000000000001</v>
      </c>
      <c r="D131" s="17">
        <v>139.80000000000001</v>
      </c>
      <c r="E131" s="18">
        <f t="shared" si="2"/>
        <v>0</v>
      </c>
      <c r="F131" s="18">
        <f t="shared" si="3"/>
        <v>100</v>
      </c>
    </row>
    <row r="132" spans="1:6" ht="25.5" hidden="1" outlineLevel="2">
      <c r="A132" s="15" t="s">
        <v>357</v>
      </c>
      <c r="B132" s="16" t="s">
        <v>358</v>
      </c>
      <c r="C132" s="17">
        <v>169</v>
      </c>
      <c r="D132" s="17">
        <v>164.3</v>
      </c>
      <c r="E132" s="18">
        <f t="shared" si="2"/>
        <v>-4.6999999999999886</v>
      </c>
      <c r="F132" s="18">
        <f t="shared" si="3"/>
        <v>97.218934911242599</v>
      </c>
    </row>
    <row r="133" spans="1:6" ht="51" hidden="1" outlineLevel="2">
      <c r="A133" s="15" t="s">
        <v>359</v>
      </c>
      <c r="B133" s="16" t="s">
        <v>360</v>
      </c>
      <c r="C133" s="17">
        <v>147.30000000000001</v>
      </c>
      <c r="D133" s="17">
        <v>145.30000000000001</v>
      </c>
      <c r="E133" s="18">
        <f t="shared" si="2"/>
        <v>-2</v>
      </c>
      <c r="F133" s="18">
        <f t="shared" si="3"/>
        <v>98.642226748133069</v>
      </c>
    </row>
    <row r="134" spans="1:6" ht="51" hidden="1" outlineLevel="2">
      <c r="A134" s="15" t="s">
        <v>365</v>
      </c>
      <c r="B134" s="16" t="s">
        <v>366</v>
      </c>
      <c r="C134" s="17">
        <v>3908.7</v>
      </c>
      <c r="D134" s="17">
        <v>3901.6</v>
      </c>
      <c r="E134" s="18">
        <f t="shared" si="2"/>
        <v>-7.0999999999999091</v>
      </c>
      <c r="F134" s="18">
        <f t="shared" si="3"/>
        <v>99.818353928416101</v>
      </c>
    </row>
    <row r="135" spans="1:6" ht="63.75" hidden="1" outlineLevel="2">
      <c r="A135" s="15" t="s">
        <v>374</v>
      </c>
      <c r="B135" s="16" t="s">
        <v>375</v>
      </c>
      <c r="C135" s="17">
        <v>10</v>
      </c>
      <c r="D135" s="17">
        <v>10</v>
      </c>
      <c r="E135" s="18">
        <f t="shared" si="2"/>
        <v>0</v>
      </c>
      <c r="F135" s="18">
        <f t="shared" si="3"/>
        <v>100</v>
      </c>
    </row>
    <row r="136" spans="1:6" ht="51" hidden="1" outlineLevel="2">
      <c r="A136" s="15" t="s">
        <v>376</v>
      </c>
      <c r="B136" s="16" t="s">
        <v>377</v>
      </c>
      <c r="C136" s="17">
        <v>83.4</v>
      </c>
      <c r="D136" s="17">
        <v>83.4</v>
      </c>
      <c r="E136" s="18">
        <f t="shared" ref="E136:E199" si="4">D136-C136</f>
        <v>0</v>
      </c>
      <c r="F136" s="18">
        <f t="shared" ref="F136:F199" si="5">D136/C136*100</f>
        <v>100</v>
      </c>
    </row>
    <row r="137" spans="1:6" ht="25.5" hidden="1" outlineLevel="2">
      <c r="A137" s="15" t="s">
        <v>378</v>
      </c>
      <c r="B137" s="16" t="s">
        <v>379</v>
      </c>
      <c r="C137" s="17">
        <v>21.6</v>
      </c>
      <c r="D137" s="17">
        <v>21.6</v>
      </c>
      <c r="E137" s="18">
        <f t="shared" si="4"/>
        <v>0</v>
      </c>
      <c r="F137" s="18">
        <f t="shared" si="5"/>
        <v>100</v>
      </c>
    </row>
    <row r="138" spans="1:6" ht="89.25" hidden="1" outlineLevel="2">
      <c r="A138" s="15" t="s">
        <v>380</v>
      </c>
      <c r="B138" s="16" t="s">
        <v>381</v>
      </c>
      <c r="C138" s="17">
        <v>10</v>
      </c>
      <c r="D138" s="17">
        <v>10</v>
      </c>
      <c r="E138" s="18">
        <f t="shared" si="4"/>
        <v>0</v>
      </c>
      <c r="F138" s="18">
        <f t="shared" si="5"/>
        <v>100</v>
      </c>
    </row>
    <row r="139" spans="1:6" ht="25.5" hidden="1" outlineLevel="2">
      <c r="A139" s="15" t="s">
        <v>382</v>
      </c>
      <c r="B139" s="16" t="s">
        <v>383</v>
      </c>
      <c r="C139" s="17">
        <v>4</v>
      </c>
      <c r="D139" s="17">
        <v>4</v>
      </c>
      <c r="E139" s="18">
        <f t="shared" si="4"/>
        <v>0</v>
      </c>
      <c r="F139" s="18">
        <f t="shared" si="5"/>
        <v>100</v>
      </c>
    </row>
    <row r="140" spans="1:6" ht="76.5" hidden="1" outlineLevel="2">
      <c r="A140" s="15" t="s">
        <v>388</v>
      </c>
      <c r="B140" s="16" t="s">
        <v>389</v>
      </c>
      <c r="C140" s="17">
        <v>10</v>
      </c>
      <c r="D140" s="17">
        <v>10</v>
      </c>
      <c r="E140" s="18">
        <f t="shared" si="4"/>
        <v>0</v>
      </c>
      <c r="F140" s="18">
        <f t="shared" si="5"/>
        <v>100</v>
      </c>
    </row>
    <row r="141" spans="1:6" ht="51" hidden="1" outlineLevel="2">
      <c r="A141" s="15" t="s">
        <v>392</v>
      </c>
      <c r="B141" s="16" t="s">
        <v>393</v>
      </c>
      <c r="C141" s="17">
        <v>816.1</v>
      </c>
      <c r="D141" s="17">
        <v>816.1</v>
      </c>
      <c r="E141" s="18">
        <f t="shared" si="4"/>
        <v>0</v>
      </c>
      <c r="F141" s="18">
        <f t="shared" si="5"/>
        <v>100</v>
      </c>
    </row>
    <row r="142" spans="1:6" ht="76.5" hidden="1" outlineLevel="2">
      <c r="A142" s="15" t="s">
        <v>394</v>
      </c>
      <c r="B142" s="16" t="s">
        <v>395</v>
      </c>
      <c r="C142" s="17">
        <v>270.39999999999998</v>
      </c>
      <c r="D142" s="17">
        <v>270.39999999999998</v>
      </c>
      <c r="E142" s="18">
        <f t="shared" si="4"/>
        <v>0</v>
      </c>
      <c r="F142" s="18">
        <f t="shared" si="5"/>
        <v>100</v>
      </c>
    </row>
    <row r="143" spans="1:6" ht="76.5" hidden="1" outlineLevel="2">
      <c r="A143" s="15" t="s">
        <v>396</v>
      </c>
      <c r="B143" s="16" t="s">
        <v>397</v>
      </c>
      <c r="C143" s="17">
        <v>28.3</v>
      </c>
      <c r="D143" s="17">
        <v>28.3</v>
      </c>
      <c r="E143" s="18">
        <f t="shared" si="4"/>
        <v>0</v>
      </c>
      <c r="F143" s="18">
        <f t="shared" si="5"/>
        <v>100</v>
      </c>
    </row>
    <row r="144" spans="1:6" ht="127.5" hidden="1" outlineLevel="2">
      <c r="A144" s="15" t="s">
        <v>400</v>
      </c>
      <c r="B144" s="25" t="s">
        <v>401</v>
      </c>
      <c r="C144" s="17">
        <v>37.5</v>
      </c>
      <c r="D144" s="17">
        <v>37.5</v>
      </c>
      <c r="E144" s="18">
        <f t="shared" si="4"/>
        <v>0</v>
      </c>
      <c r="F144" s="18">
        <f t="shared" si="5"/>
        <v>100</v>
      </c>
    </row>
    <row r="145" spans="1:6" ht="38.25" hidden="1" outlineLevel="2">
      <c r="A145" s="15" t="s">
        <v>404</v>
      </c>
      <c r="B145" s="16" t="s">
        <v>405</v>
      </c>
      <c r="C145" s="17">
        <v>834.1</v>
      </c>
      <c r="D145" s="17">
        <v>834.1</v>
      </c>
      <c r="E145" s="18">
        <f t="shared" si="4"/>
        <v>0</v>
      </c>
      <c r="F145" s="18">
        <f t="shared" si="5"/>
        <v>100</v>
      </c>
    </row>
    <row r="146" spans="1:6" ht="51" outlineLevel="1" collapsed="1">
      <c r="A146" s="80" t="s">
        <v>347</v>
      </c>
      <c r="B146" s="81" t="s">
        <v>348</v>
      </c>
      <c r="C146" s="82">
        <f>SUM(C129:C145)</f>
        <v>6540.2000000000007</v>
      </c>
      <c r="D146" s="82">
        <f>SUM(D129:D145)</f>
        <v>6526.4000000000005</v>
      </c>
      <c r="E146" s="83">
        <f t="shared" si="4"/>
        <v>-13.800000000000182</v>
      </c>
      <c r="F146" s="83">
        <f t="shared" si="5"/>
        <v>99.788997278370701</v>
      </c>
    </row>
    <row r="147" spans="1:6" hidden="1" outlineLevel="2">
      <c r="A147" s="15" t="s">
        <v>408</v>
      </c>
      <c r="B147" s="16" t="s">
        <v>135</v>
      </c>
      <c r="C147" s="17">
        <v>20827.900000000001</v>
      </c>
      <c r="D147" s="17">
        <v>20496.900000000001</v>
      </c>
      <c r="E147" s="18">
        <f t="shared" si="4"/>
        <v>-331</v>
      </c>
      <c r="F147" s="18">
        <f t="shared" si="5"/>
        <v>98.410785532866967</v>
      </c>
    </row>
    <row r="148" spans="1:6" ht="38.25" outlineLevel="1" collapsed="1">
      <c r="A148" s="80" t="s">
        <v>406</v>
      </c>
      <c r="B148" s="81" t="s">
        <v>227</v>
      </c>
      <c r="C148" s="82">
        <f>C147</f>
        <v>20827.900000000001</v>
      </c>
      <c r="D148" s="82">
        <f>D147</f>
        <v>20496.900000000001</v>
      </c>
      <c r="E148" s="83">
        <f t="shared" si="4"/>
        <v>-331</v>
      </c>
      <c r="F148" s="83">
        <f t="shared" si="5"/>
        <v>98.410785532866967</v>
      </c>
    </row>
    <row r="149" spans="1:6" ht="51">
      <c r="A149" s="31" t="s">
        <v>285</v>
      </c>
      <c r="B149" s="32" t="s">
        <v>286</v>
      </c>
      <c r="C149" s="29">
        <f>C148+C146+C128</f>
        <v>39623.4</v>
      </c>
      <c r="D149" s="29">
        <f>D148+D146+D128</f>
        <v>39143.800000000003</v>
      </c>
      <c r="E149" s="33">
        <f t="shared" si="4"/>
        <v>-479.59999999999854</v>
      </c>
      <c r="F149" s="33">
        <f t="shared" si="5"/>
        <v>98.789604122816314</v>
      </c>
    </row>
    <row r="150" spans="1:6" hidden="1" outlineLevel="2">
      <c r="A150" s="15" t="s">
        <v>421</v>
      </c>
      <c r="B150" s="16" t="s">
        <v>422</v>
      </c>
      <c r="C150" s="17">
        <v>112.1</v>
      </c>
      <c r="D150" s="17">
        <v>112.1</v>
      </c>
      <c r="E150" s="18">
        <f t="shared" si="4"/>
        <v>0</v>
      </c>
      <c r="F150" s="18">
        <f t="shared" si="5"/>
        <v>100</v>
      </c>
    </row>
    <row r="151" spans="1:6" ht="25.5" hidden="1" outlineLevel="2">
      <c r="A151" s="15" t="s">
        <v>423</v>
      </c>
      <c r="B151" s="16" t="s">
        <v>424</v>
      </c>
      <c r="C151" s="17">
        <v>3890</v>
      </c>
      <c r="D151" s="17">
        <v>3890</v>
      </c>
      <c r="E151" s="18">
        <f t="shared" si="4"/>
        <v>0</v>
      </c>
      <c r="F151" s="18">
        <f t="shared" si="5"/>
        <v>100</v>
      </c>
    </row>
    <row r="152" spans="1:6" hidden="1" outlineLevel="2">
      <c r="A152" s="15" t="s">
        <v>425</v>
      </c>
      <c r="B152" s="16" t="s">
        <v>426</v>
      </c>
      <c r="C152" s="17">
        <v>100</v>
      </c>
      <c r="D152" s="17">
        <v>100</v>
      </c>
      <c r="E152" s="18">
        <f t="shared" si="4"/>
        <v>0</v>
      </c>
      <c r="F152" s="18">
        <f t="shared" si="5"/>
        <v>100</v>
      </c>
    </row>
    <row r="153" spans="1:6" ht="25.5" hidden="1" outlineLevel="2">
      <c r="A153" s="15" t="s">
        <v>429</v>
      </c>
      <c r="B153" s="16" t="s">
        <v>430</v>
      </c>
      <c r="C153" s="17">
        <v>50</v>
      </c>
      <c r="D153" s="17">
        <v>50</v>
      </c>
      <c r="E153" s="18">
        <f t="shared" si="4"/>
        <v>0</v>
      </c>
      <c r="F153" s="18">
        <f t="shared" si="5"/>
        <v>100</v>
      </c>
    </row>
    <row r="154" spans="1:6" hidden="1" outlineLevel="2">
      <c r="A154" s="15" t="s">
        <v>431</v>
      </c>
      <c r="B154" s="16" t="s">
        <v>432</v>
      </c>
      <c r="C154" s="17">
        <v>350</v>
      </c>
      <c r="D154" s="17">
        <v>350</v>
      </c>
      <c r="E154" s="18">
        <f t="shared" si="4"/>
        <v>0</v>
      </c>
      <c r="F154" s="18">
        <f t="shared" si="5"/>
        <v>100</v>
      </c>
    </row>
    <row r="155" spans="1:6" ht="51" hidden="1" outlineLevel="2">
      <c r="A155" s="15" t="s">
        <v>435</v>
      </c>
      <c r="B155" s="16" t="s">
        <v>436</v>
      </c>
      <c r="C155" s="17">
        <v>1.8</v>
      </c>
      <c r="D155" s="17">
        <v>1.6</v>
      </c>
      <c r="E155" s="18">
        <f t="shared" si="4"/>
        <v>-0.19999999999999996</v>
      </c>
      <c r="F155" s="18">
        <f t="shared" si="5"/>
        <v>88.8888888888889</v>
      </c>
    </row>
    <row r="156" spans="1:6" ht="25.5" hidden="1" outlineLevel="2">
      <c r="A156" s="15" t="s">
        <v>439</v>
      </c>
      <c r="B156" s="16" t="s">
        <v>440</v>
      </c>
      <c r="C156" s="17">
        <v>19.3</v>
      </c>
      <c r="D156" s="17">
        <v>0.6</v>
      </c>
      <c r="E156" s="18">
        <f t="shared" si="4"/>
        <v>-18.7</v>
      </c>
      <c r="F156" s="18">
        <f t="shared" si="5"/>
        <v>3.1088082901554404</v>
      </c>
    </row>
    <row r="157" spans="1:6" ht="25.5" outlineLevel="1" collapsed="1">
      <c r="A157" s="80" t="s">
        <v>417</v>
      </c>
      <c r="B157" s="81" t="s">
        <v>418</v>
      </c>
      <c r="C157" s="82">
        <f>SUM(C150:C156)</f>
        <v>4523.2000000000007</v>
      </c>
      <c r="D157" s="82">
        <f>SUM(D150:D156)</f>
        <v>4504.3000000000011</v>
      </c>
      <c r="E157" s="83">
        <f t="shared" si="4"/>
        <v>-18.899999999999636</v>
      </c>
      <c r="F157" s="83">
        <f t="shared" si="5"/>
        <v>99.58215422709587</v>
      </c>
    </row>
    <row r="158" spans="1:6" ht="51" hidden="1" outlineLevel="2">
      <c r="A158" s="15" t="s">
        <v>449</v>
      </c>
      <c r="B158" s="16" t="s">
        <v>450</v>
      </c>
      <c r="C158" s="17">
        <v>452.6</v>
      </c>
      <c r="D158" s="17">
        <v>452.6</v>
      </c>
      <c r="E158" s="18">
        <f t="shared" si="4"/>
        <v>0</v>
      </c>
      <c r="F158" s="18">
        <f t="shared" si="5"/>
        <v>100</v>
      </c>
    </row>
    <row r="159" spans="1:6" ht="25.5" outlineLevel="1" collapsed="1">
      <c r="A159" s="80" t="s">
        <v>445</v>
      </c>
      <c r="B159" s="81" t="s">
        <v>446</v>
      </c>
      <c r="C159" s="82">
        <f>C158</f>
        <v>452.6</v>
      </c>
      <c r="D159" s="82">
        <f>D158</f>
        <v>452.6</v>
      </c>
      <c r="E159" s="83">
        <f t="shared" si="4"/>
        <v>0</v>
      </c>
      <c r="F159" s="83">
        <f t="shared" si="5"/>
        <v>100</v>
      </c>
    </row>
    <row r="160" spans="1:6" ht="38.25">
      <c r="A160" s="31" t="s">
        <v>415</v>
      </c>
      <c r="B160" s="32" t="s">
        <v>416</v>
      </c>
      <c r="C160" s="29">
        <f>C159+C157</f>
        <v>4975.8000000000011</v>
      </c>
      <c r="D160" s="29">
        <f>D159+D157</f>
        <v>4956.9000000000015</v>
      </c>
      <c r="E160" s="33">
        <f t="shared" si="4"/>
        <v>-18.899999999999636</v>
      </c>
      <c r="F160" s="33">
        <f t="shared" si="5"/>
        <v>99.620161582057165</v>
      </c>
    </row>
    <row r="161" spans="1:6" hidden="1" outlineLevel="2">
      <c r="A161" s="15" t="s">
        <v>460</v>
      </c>
      <c r="B161" s="16" t="s">
        <v>461</v>
      </c>
      <c r="C161" s="17">
        <v>38984.6</v>
      </c>
      <c r="D161" s="17">
        <v>36561.199999999997</v>
      </c>
      <c r="E161" s="18">
        <f t="shared" si="4"/>
        <v>-2423.4000000000015</v>
      </c>
      <c r="F161" s="18">
        <f t="shared" si="5"/>
        <v>93.783699204301186</v>
      </c>
    </row>
    <row r="162" spans="1:6" ht="25.5" hidden="1" outlineLevel="2">
      <c r="A162" s="15" t="s">
        <v>467</v>
      </c>
      <c r="B162" s="16" t="s">
        <v>468</v>
      </c>
      <c r="C162" s="17">
        <v>700</v>
      </c>
      <c r="D162" s="17">
        <v>0</v>
      </c>
      <c r="E162" s="18">
        <f t="shared" si="4"/>
        <v>-700</v>
      </c>
      <c r="F162" s="18">
        <f t="shared" si="5"/>
        <v>0</v>
      </c>
    </row>
    <row r="163" spans="1:6" ht="63.75" hidden="1" outlineLevel="2">
      <c r="A163" s="15" t="s">
        <v>470</v>
      </c>
      <c r="B163" s="16" t="s">
        <v>471</v>
      </c>
      <c r="C163" s="17">
        <v>6083.6</v>
      </c>
      <c r="D163" s="17">
        <v>4096.8999999999996</v>
      </c>
      <c r="E163" s="18">
        <f t="shared" si="4"/>
        <v>-1986.7000000000007</v>
      </c>
      <c r="F163" s="18">
        <f t="shared" si="5"/>
        <v>67.343349332631988</v>
      </c>
    </row>
    <row r="164" spans="1:6" ht="25.5" hidden="1" outlineLevel="2">
      <c r="A164" s="15" t="s">
        <v>473</v>
      </c>
      <c r="B164" s="16" t="s">
        <v>474</v>
      </c>
      <c r="C164" s="17">
        <v>105.9</v>
      </c>
      <c r="D164" s="17">
        <v>105.9</v>
      </c>
      <c r="E164" s="18">
        <f t="shared" si="4"/>
        <v>0</v>
      </c>
      <c r="F164" s="18">
        <f t="shared" si="5"/>
        <v>100</v>
      </c>
    </row>
    <row r="165" spans="1:6" ht="63.75" hidden="1" outlineLevel="2">
      <c r="A165" s="15" t="s">
        <v>476</v>
      </c>
      <c r="B165" s="16" t="s">
        <v>477</v>
      </c>
      <c r="C165" s="17">
        <v>29.2</v>
      </c>
      <c r="D165" s="17">
        <v>10.6</v>
      </c>
      <c r="E165" s="18">
        <f t="shared" si="4"/>
        <v>-18.600000000000001</v>
      </c>
      <c r="F165" s="18">
        <f t="shared" si="5"/>
        <v>36.301369863013697</v>
      </c>
    </row>
    <row r="166" spans="1:6" ht="38.25" hidden="1" outlineLevel="2">
      <c r="A166" s="15" t="s">
        <v>481</v>
      </c>
      <c r="B166" s="16" t="s">
        <v>482</v>
      </c>
      <c r="C166" s="17">
        <v>2242.5</v>
      </c>
      <c r="D166" s="17">
        <v>0</v>
      </c>
      <c r="E166" s="18">
        <f t="shared" si="4"/>
        <v>-2242.5</v>
      </c>
      <c r="F166" s="18">
        <f t="shared" si="5"/>
        <v>0</v>
      </c>
    </row>
    <row r="167" spans="1:6" ht="38.25" hidden="1" outlineLevel="2">
      <c r="A167" s="15" t="s">
        <v>484</v>
      </c>
      <c r="B167" s="16" t="s">
        <v>485</v>
      </c>
      <c r="C167" s="17">
        <v>473.9</v>
      </c>
      <c r="D167" s="17">
        <v>473.9</v>
      </c>
      <c r="E167" s="18">
        <f t="shared" si="4"/>
        <v>0</v>
      </c>
      <c r="F167" s="18">
        <f t="shared" si="5"/>
        <v>100</v>
      </c>
    </row>
    <row r="168" spans="1:6" ht="38.25" hidden="1" outlineLevel="2">
      <c r="A168" s="15" t="s">
        <v>489</v>
      </c>
      <c r="B168" s="16" t="s">
        <v>490</v>
      </c>
      <c r="C168" s="17">
        <v>3242.6</v>
      </c>
      <c r="D168" s="17">
        <v>0</v>
      </c>
      <c r="E168" s="18">
        <f t="shared" si="4"/>
        <v>-3242.6</v>
      </c>
      <c r="F168" s="18">
        <f t="shared" si="5"/>
        <v>0</v>
      </c>
    </row>
    <row r="169" spans="1:6" ht="25.5" hidden="1" outlineLevel="2">
      <c r="A169" s="15" t="s">
        <v>492</v>
      </c>
      <c r="B169" s="16" t="s">
        <v>493</v>
      </c>
      <c r="C169" s="17">
        <v>263.39999999999998</v>
      </c>
      <c r="D169" s="17">
        <v>263.5</v>
      </c>
      <c r="E169" s="18">
        <f t="shared" si="4"/>
        <v>0.10000000000002274</v>
      </c>
      <c r="F169" s="18">
        <f t="shared" si="5"/>
        <v>100.03796507213364</v>
      </c>
    </row>
    <row r="170" spans="1:6" ht="38.25" hidden="1" outlineLevel="2">
      <c r="A170" s="15" t="s">
        <v>495</v>
      </c>
      <c r="B170" s="16" t="s">
        <v>496</v>
      </c>
      <c r="C170" s="17">
        <v>228.2</v>
      </c>
      <c r="D170" s="17">
        <v>228.2</v>
      </c>
      <c r="E170" s="18">
        <f t="shared" si="4"/>
        <v>0</v>
      </c>
      <c r="F170" s="18">
        <f t="shared" si="5"/>
        <v>100</v>
      </c>
    </row>
    <row r="171" spans="1:6" ht="38.25" hidden="1" outlineLevel="2">
      <c r="A171" s="15" t="s">
        <v>498</v>
      </c>
      <c r="B171" s="16" t="s">
        <v>499</v>
      </c>
      <c r="C171" s="17">
        <v>400</v>
      </c>
      <c r="D171" s="17">
        <v>400</v>
      </c>
      <c r="E171" s="18">
        <f t="shared" si="4"/>
        <v>0</v>
      </c>
      <c r="F171" s="18">
        <f t="shared" si="5"/>
        <v>100</v>
      </c>
    </row>
    <row r="172" spans="1:6" ht="76.5" hidden="1" outlineLevel="2">
      <c r="A172" s="15" t="s">
        <v>501</v>
      </c>
      <c r="B172" s="16" t="s">
        <v>502</v>
      </c>
      <c r="C172" s="17">
        <v>399.1</v>
      </c>
      <c r="D172" s="17">
        <v>399.1</v>
      </c>
      <c r="E172" s="18">
        <f t="shared" si="4"/>
        <v>0</v>
      </c>
      <c r="F172" s="18">
        <f t="shared" si="5"/>
        <v>100</v>
      </c>
    </row>
    <row r="173" spans="1:6" ht="25.5" hidden="1" outlineLevel="2">
      <c r="A173" s="15" t="s">
        <v>504</v>
      </c>
      <c r="B173" s="16" t="s">
        <v>505</v>
      </c>
      <c r="C173" s="17">
        <v>65.3</v>
      </c>
      <c r="D173" s="17">
        <v>65.3</v>
      </c>
      <c r="E173" s="18">
        <f t="shared" si="4"/>
        <v>0</v>
      </c>
      <c r="F173" s="18">
        <f t="shared" si="5"/>
        <v>100</v>
      </c>
    </row>
    <row r="174" spans="1:6" ht="89.25" hidden="1" outlineLevel="2">
      <c r="A174" s="15" t="s">
        <v>508</v>
      </c>
      <c r="B174" s="16" t="s">
        <v>116</v>
      </c>
      <c r="C174" s="17">
        <v>2670.9</v>
      </c>
      <c r="D174" s="17">
        <v>2670.9</v>
      </c>
      <c r="E174" s="18">
        <f t="shared" si="4"/>
        <v>0</v>
      </c>
      <c r="F174" s="18">
        <f t="shared" si="5"/>
        <v>100</v>
      </c>
    </row>
    <row r="175" spans="1:6" ht="63.75" hidden="1" outlineLevel="2">
      <c r="A175" s="15" t="s">
        <v>515</v>
      </c>
      <c r="B175" s="16" t="s">
        <v>516</v>
      </c>
      <c r="C175" s="17">
        <v>93772.4</v>
      </c>
      <c r="D175" s="17">
        <v>85776.1</v>
      </c>
      <c r="E175" s="18">
        <f t="shared" si="4"/>
        <v>-7996.2999999999884</v>
      </c>
      <c r="F175" s="18">
        <f t="shared" si="5"/>
        <v>91.472650801301896</v>
      </c>
    </row>
    <row r="176" spans="1:6" ht="63.75" hidden="1" outlineLevel="2">
      <c r="A176" s="15" t="s">
        <v>582</v>
      </c>
      <c r="B176" s="16" t="s">
        <v>583</v>
      </c>
      <c r="C176" s="17">
        <v>525</v>
      </c>
      <c r="D176" s="17">
        <v>0</v>
      </c>
      <c r="E176" s="18">
        <f t="shared" si="4"/>
        <v>-525</v>
      </c>
      <c r="F176" s="18">
        <f t="shared" si="5"/>
        <v>0</v>
      </c>
    </row>
    <row r="177" spans="1:6" ht="51" hidden="1" outlineLevel="2">
      <c r="A177" s="15" t="s">
        <v>585</v>
      </c>
      <c r="B177" s="16" t="s">
        <v>586</v>
      </c>
      <c r="C177" s="17">
        <v>300.8</v>
      </c>
      <c r="D177" s="17">
        <v>0</v>
      </c>
      <c r="E177" s="18">
        <f t="shared" si="4"/>
        <v>-300.8</v>
      </c>
      <c r="F177" s="18">
        <f t="shared" si="5"/>
        <v>0</v>
      </c>
    </row>
    <row r="178" spans="1:6" ht="38.25" hidden="1" outlineLevel="2">
      <c r="A178" s="15" t="s">
        <v>588</v>
      </c>
      <c r="B178" s="16" t="s">
        <v>589</v>
      </c>
      <c r="C178" s="17">
        <v>1739.2</v>
      </c>
      <c r="D178" s="17">
        <v>0</v>
      </c>
      <c r="E178" s="18">
        <f t="shared" si="4"/>
        <v>-1739.2</v>
      </c>
      <c r="F178" s="18">
        <f t="shared" si="5"/>
        <v>0</v>
      </c>
    </row>
    <row r="179" spans="1:6" ht="102" hidden="1" outlineLevel="2">
      <c r="A179" s="15" t="s">
        <v>591</v>
      </c>
      <c r="B179" s="16" t="s">
        <v>592</v>
      </c>
      <c r="C179" s="17">
        <v>2171</v>
      </c>
      <c r="D179" s="17">
        <v>2171</v>
      </c>
      <c r="E179" s="18">
        <f t="shared" si="4"/>
        <v>0</v>
      </c>
      <c r="F179" s="18">
        <f t="shared" si="5"/>
        <v>100</v>
      </c>
    </row>
    <row r="180" spans="1:6" ht="140.25" hidden="1" outlineLevel="2">
      <c r="A180" s="15" t="s">
        <v>595</v>
      </c>
      <c r="B180" s="25" t="s">
        <v>596</v>
      </c>
      <c r="C180" s="17">
        <v>166796.70000000001</v>
      </c>
      <c r="D180" s="17">
        <v>31426</v>
      </c>
      <c r="E180" s="18">
        <f t="shared" si="4"/>
        <v>-135370.70000000001</v>
      </c>
      <c r="F180" s="18">
        <f t="shared" si="5"/>
        <v>18.840900329562874</v>
      </c>
    </row>
    <row r="181" spans="1:6" ht="25.5" outlineLevel="1" collapsed="1">
      <c r="A181" s="80" t="s">
        <v>456</v>
      </c>
      <c r="B181" s="81" t="s">
        <v>457</v>
      </c>
      <c r="C181" s="82">
        <f>SUM(C161:C180)</f>
        <v>321194.3</v>
      </c>
      <c r="D181" s="82">
        <f>SUM(D161:D180)-0.1</f>
        <v>164648.5</v>
      </c>
      <c r="E181" s="83">
        <f t="shared" si="4"/>
        <v>-156545.79999999999</v>
      </c>
      <c r="F181" s="83">
        <f t="shared" si="5"/>
        <v>51.261339320156054</v>
      </c>
    </row>
    <row r="182" spans="1:6" hidden="1" outlineLevel="2">
      <c r="A182" s="15" t="s">
        <v>605</v>
      </c>
      <c r="B182" s="16" t="s">
        <v>135</v>
      </c>
      <c r="C182" s="17">
        <v>1791.7</v>
      </c>
      <c r="D182" s="17">
        <v>1788.4</v>
      </c>
      <c r="E182" s="18">
        <f t="shared" si="4"/>
        <v>-3.2999999999999545</v>
      </c>
      <c r="F182" s="18">
        <f t="shared" si="5"/>
        <v>99.815817380141766</v>
      </c>
    </row>
    <row r="183" spans="1:6" ht="38.25" outlineLevel="1" collapsed="1">
      <c r="A183" s="80" t="s">
        <v>603</v>
      </c>
      <c r="B183" s="81" t="s">
        <v>227</v>
      </c>
      <c r="C183" s="82">
        <f>C182</f>
        <v>1791.7</v>
      </c>
      <c r="D183" s="82">
        <f>D182+0.1</f>
        <v>1788.5</v>
      </c>
      <c r="E183" s="83">
        <f t="shared" si="4"/>
        <v>-3.2000000000000455</v>
      </c>
      <c r="F183" s="83">
        <f t="shared" si="5"/>
        <v>99.821398671652616</v>
      </c>
    </row>
    <row r="184" spans="1:6" ht="51">
      <c r="A184" s="31" t="s">
        <v>454</v>
      </c>
      <c r="B184" s="32" t="s">
        <v>455</v>
      </c>
      <c r="C184" s="29">
        <f>C183+C181</f>
        <v>322986</v>
      </c>
      <c r="D184" s="29">
        <f>D183+D181</f>
        <v>166437</v>
      </c>
      <c r="E184" s="33">
        <f t="shared" si="4"/>
        <v>-156549</v>
      </c>
      <c r="F184" s="33">
        <f t="shared" si="5"/>
        <v>51.530716501644036</v>
      </c>
    </row>
    <row r="185" spans="1:6" ht="38.25" hidden="1" outlineLevel="2">
      <c r="A185" s="15" t="s">
        <v>612</v>
      </c>
      <c r="B185" s="16" t="s">
        <v>613</v>
      </c>
      <c r="C185" s="17">
        <v>609.79999999999995</v>
      </c>
      <c r="D185" s="17">
        <v>609.79999999999995</v>
      </c>
      <c r="E185" s="18">
        <f t="shared" si="4"/>
        <v>0</v>
      </c>
      <c r="F185" s="18">
        <f t="shared" si="5"/>
        <v>100</v>
      </c>
    </row>
    <row r="186" spans="1:6" ht="89.25" hidden="1" outlineLevel="2">
      <c r="A186" s="15" t="s">
        <v>614</v>
      </c>
      <c r="B186" s="16" t="s">
        <v>615</v>
      </c>
      <c r="C186" s="17">
        <v>694.7</v>
      </c>
      <c r="D186" s="17">
        <v>694.7</v>
      </c>
      <c r="E186" s="18">
        <f t="shared" si="4"/>
        <v>0</v>
      </c>
      <c r="F186" s="18">
        <f t="shared" si="5"/>
        <v>100</v>
      </c>
    </row>
    <row r="187" spans="1:6" ht="25.5" hidden="1" outlineLevel="2">
      <c r="A187" s="15" t="s">
        <v>616</v>
      </c>
      <c r="B187" s="16" t="s">
        <v>617</v>
      </c>
      <c r="C187" s="17">
        <v>135</v>
      </c>
      <c r="D187" s="17">
        <v>135</v>
      </c>
      <c r="E187" s="18">
        <f t="shared" si="4"/>
        <v>0</v>
      </c>
      <c r="F187" s="18">
        <f t="shared" si="5"/>
        <v>100</v>
      </c>
    </row>
    <row r="188" spans="1:6" ht="25.5" hidden="1" outlineLevel="2">
      <c r="A188" s="15" t="s">
        <v>618</v>
      </c>
      <c r="B188" s="16" t="s">
        <v>619</v>
      </c>
      <c r="C188" s="17">
        <v>80.7</v>
      </c>
      <c r="D188" s="17">
        <v>80.7</v>
      </c>
      <c r="E188" s="18">
        <f t="shared" si="4"/>
        <v>0</v>
      </c>
      <c r="F188" s="18">
        <f t="shared" si="5"/>
        <v>100</v>
      </c>
    </row>
    <row r="189" spans="1:6" ht="25.5" hidden="1" outlineLevel="2">
      <c r="A189" s="15" t="s">
        <v>620</v>
      </c>
      <c r="B189" s="16" t="s">
        <v>621</v>
      </c>
      <c r="C189" s="17">
        <v>100.6</v>
      </c>
      <c r="D189" s="17">
        <v>100.7</v>
      </c>
      <c r="E189" s="18">
        <f t="shared" si="4"/>
        <v>0.10000000000000853</v>
      </c>
      <c r="F189" s="18">
        <f t="shared" si="5"/>
        <v>100.09940357852885</v>
      </c>
    </row>
    <row r="190" spans="1:6" ht="38.25" outlineLevel="1" collapsed="1">
      <c r="A190" s="80" t="s">
        <v>608</v>
      </c>
      <c r="B190" s="81" t="s">
        <v>609</v>
      </c>
      <c r="C190" s="82">
        <f>SUM(C185:C189)</f>
        <v>1620.8</v>
      </c>
      <c r="D190" s="82">
        <f>SUM(D185:D189)</f>
        <v>1620.9</v>
      </c>
      <c r="E190" s="83">
        <f t="shared" si="4"/>
        <v>0.10000000000013642</v>
      </c>
      <c r="F190" s="83">
        <f t="shared" si="5"/>
        <v>100.00616979269496</v>
      </c>
    </row>
    <row r="191" spans="1:6" ht="25.5" hidden="1" outlineLevel="2">
      <c r="A191" s="15" t="s">
        <v>626</v>
      </c>
      <c r="B191" s="16" t="s">
        <v>627</v>
      </c>
      <c r="C191" s="17">
        <v>870.5</v>
      </c>
      <c r="D191" s="17">
        <v>870.5</v>
      </c>
      <c r="E191" s="18">
        <f t="shared" si="4"/>
        <v>0</v>
      </c>
      <c r="F191" s="18">
        <f t="shared" si="5"/>
        <v>100</v>
      </c>
    </row>
    <row r="192" spans="1:6" ht="38.25" hidden="1" outlineLevel="2">
      <c r="A192" s="15" t="s">
        <v>628</v>
      </c>
      <c r="B192" s="16" t="s">
        <v>629</v>
      </c>
      <c r="C192" s="17">
        <v>1139.7</v>
      </c>
      <c r="D192" s="17">
        <v>1139.7</v>
      </c>
      <c r="E192" s="18">
        <f t="shared" si="4"/>
        <v>0</v>
      </c>
      <c r="F192" s="18">
        <f t="shared" si="5"/>
        <v>100</v>
      </c>
    </row>
    <row r="193" spans="1:6" ht="76.5" hidden="1" outlineLevel="2">
      <c r="A193" s="15" t="s">
        <v>630</v>
      </c>
      <c r="B193" s="16" t="s">
        <v>631</v>
      </c>
      <c r="C193" s="17">
        <v>316.10000000000002</v>
      </c>
      <c r="D193" s="17">
        <v>316.10000000000002</v>
      </c>
      <c r="E193" s="18">
        <f t="shared" si="4"/>
        <v>0</v>
      </c>
      <c r="F193" s="18">
        <f t="shared" si="5"/>
        <v>100</v>
      </c>
    </row>
    <row r="194" spans="1:6" ht="38.25" hidden="1" outlineLevel="2">
      <c r="A194" s="15" t="s">
        <v>632</v>
      </c>
      <c r="B194" s="16" t="s">
        <v>633</v>
      </c>
      <c r="C194" s="17">
        <v>27.5</v>
      </c>
      <c r="D194" s="17">
        <v>27.5</v>
      </c>
      <c r="E194" s="18">
        <f t="shared" si="4"/>
        <v>0</v>
      </c>
      <c r="F194" s="18">
        <f t="shared" si="5"/>
        <v>100</v>
      </c>
    </row>
    <row r="195" spans="1:6" ht="51" hidden="1" outlineLevel="2">
      <c r="A195" s="15" t="s">
        <v>636</v>
      </c>
      <c r="B195" s="16" t="s">
        <v>637</v>
      </c>
      <c r="C195" s="17">
        <v>731.3</v>
      </c>
      <c r="D195" s="17">
        <v>180</v>
      </c>
      <c r="E195" s="18">
        <f t="shared" si="4"/>
        <v>-551.29999999999995</v>
      </c>
      <c r="F195" s="18">
        <f t="shared" si="5"/>
        <v>24.613701627239166</v>
      </c>
    </row>
    <row r="196" spans="1:6" ht="76.5" hidden="1" outlineLevel="2">
      <c r="A196" s="15" t="s">
        <v>640</v>
      </c>
      <c r="B196" s="16" t="s">
        <v>641</v>
      </c>
      <c r="C196" s="17">
        <v>36.4</v>
      </c>
      <c r="D196" s="17">
        <v>0</v>
      </c>
      <c r="E196" s="18">
        <f t="shared" si="4"/>
        <v>-36.4</v>
      </c>
      <c r="F196" s="18">
        <f t="shared" si="5"/>
        <v>0</v>
      </c>
    </row>
    <row r="197" spans="1:6" ht="38.25" outlineLevel="1" collapsed="1">
      <c r="A197" s="80" t="s">
        <v>622</v>
      </c>
      <c r="B197" s="81" t="s">
        <v>623</v>
      </c>
      <c r="C197" s="82">
        <f>SUM(C191:C196)</f>
        <v>3121.5000000000005</v>
      </c>
      <c r="D197" s="82">
        <f>SUM(D191:D196)</f>
        <v>2533.8000000000002</v>
      </c>
      <c r="E197" s="83">
        <f t="shared" si="4"/>
        <v>-587.70000000000027</v>
      </c>
      <c r="F197" s="83">
        <f t="shared" si="5"/>
        <v>81.172513214800574</v>
      </c>
    </row>
    <row r="198" spans="1:6" ht="25.5" hidden="1" outlineLevel="2">
      <c r="A198" s="15" t="s">
        <v>648</v>
      </c>
      <c r="B198" s="16" t="s">
        <v>649</v>
      </c>
      <c r="C198" s="17">
        <v>609.20000000000005</v>
      </c>
      <c r="D198" s="17">
        <v>609.20000000000005</v>
      </c>
      <c r="E198" s="18">
        <f t="shared" si="4"/>
        <v>0</v>
      </c>
      <c r="F198" s="18">
        <f t="shared" si="5"/>
        <v>100</v>
      </c>
    </row>
    <row r="199" spans="1:6" ht="25.5" hidden="1" outlineLevel="2">
      <c r="A199" s="15" t="s">
        <v>650</v>
      </c>
      <c r="B199" s="16" t="s">
        <v>651</v>
      </c>
      <c r="C199" s="17">
        <v>66.599999999999994</v>
      </c>
      <c r="D199" s="17">
        <v>61.4</v>
      </c>
      <c r="E199" s="18">
        <f t="shared" si="4"/>
        <v>-5.1999999999999957</v>
      </c>
      <c r="F199" s="18">
        <f t="shared" si="5"/>
        <v>92.192192192192195</v>
      </c>
    </row>
    <row r="200" spans="1:6" ht="25.5" hidden="1" outlineLevel="2">
      <c r="A200" s="15" t="s">
        <v>652</v>
      </c>
      <c r="B200" s="16" t="s">
        <v>653</v>
      </c>
      <c r="C200" s="17">
        <v>20</v>
      </c>
      <c r="D200" s="17">
        <v>20</v>
      </c>
      <c r="E200" s="18">
        <f t="shared" ref="E200:E263" si="6">D200-C200</f>
        <v>0</v>
      </c>
      <c r="F200" s="18">
        <f t="shared" ref="F200:F263" si="7">D200/C200*100</f>
        <v>100</v>
      </c>
    </row>
    <row r="201" spans="1:6" ht="38.25" hidden="1" outlineLevel="2">
      <c r="A201" s="15" t="s">
        <v>654</v>
      </c>
      <c r="B201" s="16" t="s">
        <v>655</v>
      </c>
      <c r="C201" s="17">
        <v>88.3</v>
      </c>
      <c r="D201" s="17">
        <v>88.4</v>
      </c>
      <c r="E201" s="18">
        <f t="shared" si="6"/>
        <v>0.10000000000000853</v>
      </c>
      <c r="F201" s="18">
        <f t="shared" si="7"/>
        <v>100.11325028312572</v>
      </c>
    </row>
    <row r="202" spans="1:6" ht="25.5" hidden="1" outlineLevel="2">
      <c r="A202" s="15" t="s">
        <v>656</v>
      </c>
      <c r="B202" s="16" t="s">
        <v>657</v>
      </c>
      <c r="C202" s="17">
        <v>76.400000000000006</v>
      </c>
      <c r="D202" s="17">
        <v>76.400000000000006</v>
      </c>
      <c r="E202" s="18">
        <f t="shared" si="6"/>
        <v>0</v>
      </c>
      <c r="F202" s="18">
        <f t="shared" si="7"/>
        <v>100</v>
      </c>
    </row>
    <row r="203" spans="1:6" ht="38.25" hidden="1" outlineLevel="2">
      <c r="A203" s="15" t="s">
        <v>658</v>
      </c>
      <c r="B203" s="16" t="s">
        <v>659</v>
      </c>
      <c r="C203" s="17">
        <v>43.2</v>
      </c>
      <c r="D203" s="17">
        <v>43.2</v>
      </c>
      <c r="E203" s="18">
        <f t="shared" si="6"/>
        <v>0</v>
      </c>
      <c r="F203" s="18">
        <f t="shared" si="7"/>
        <v>100</v>
      </c>
    </row>
    <row r="204" spans="1:6" ht="38.25" hidden="1" outlineLevel="2">
      <c r="A204" s="15" t="s">
        <v>662</v>
      </c>
      <c r="B204" s="16" t="s">
        <v>663</v>
      </c>
      <c r="C204" s="17">
        <v>79.599999999999994</v>
      </c>
      <c r="D204" s="17">
        <v>79.599999999999994</v>
      </c>
      <c r="E204" s="18">
        <f t="shared" si="6"/>
        <v>0</v>
      </c>
      <c r="F204" s="18">
        <f t="shared" si="7"/>
        <v>100</v>
      </c>
    </row>
    <row r="205" spans="1:6" ht="25.5" hidden="1" outlineLevel="2">
      <c r="A205" s="15" t="s">
        <v>664</v>
      </c>
      <c r="B205" s="16" t="s">
        <v>665</v>
      </c>
      <c r="C205" s="17">
        <v>6.6</v>
      </c>
      <c r="D205" s="17">
        <v>0</v>
      </c>
      <c r="E205" s="18">
        <f t="shared" si="6"/>
        <v>-6.6</v>
      </c>
      <c r="F205" s="18">
        <f t="shared" si="7"/>
        <v>0</v>
      </c>
    </row>
    <row r="206" spans="1:6" ht="38.25" outlineLevel="1" collapsed="1">
      <c r="A206" s="80" t="s">
        <v>644</v>
      </c>
      <c r="B206" s="81" t="s">
        <v>645</v>
      </c>
      <c r="C206" s="82">
        <f>SUM(C198:C205)</f>
        <v>989.90000000000009</v>
      </c>
      <c r="D206" s="82">
        <f>SUM(D198:D205)</f>
        <v>978.2</v>
      </c>
      <c r="E206" s="83">
        <f t="shared" si="6"/>
        <v>-11.700000000000045</v>
      </c>
      <c r="F206" s="83">
        <f t="shared" si="7"/>
        <v>98.818062430548537</v>
      </c>
    </row>
    <row r="207" spans="1:6" hidden="1" outlineLevel="2">
      <c r="A207" s="15" t="s">
        <v>670</v>
      </c>
      <c r="B207" s="16" t="s">
        <v>671</v>
      </c>
      <c r="C207" s="17">
        <v>82.1</v>
      </c>
      <c r="D207" s="17">
        <v>82.1</v>
      </c>
      <c r="E207" s="18">
        <f t="shared" si="6"/>
        <v>0</v>
      </c>
      <c r="F207" s="18">
        <f t="shared" si="7"/>
        <v>100</v>
      </c>
    </row>
    <row r="208" spans="1:6" ht="25.5" hidden="1" outlineLevel="2">
      <c r="A208" s="15" t="s">
        <v>672</v>
      </c>
      <c r="B208" s="16" t="s">
        <v>673</v>
      </c>
      <c r="C208" s="17">
        <v>2387.9</v>
      </c>
      <c r="D208" s="17">
        <v>2272.6999999999998</v>
      </c>
      <c r="E208" s="18">
        <f t="shared" si="6"/>
        <v>-115.20000000000027</v>
      </c>
      <c r="F208" s="18">
        <f t="shared" si="7"/>
        <v>95.175677373424335</v>
      </c>
    </row>
    <row r="209" spans="1:6" ht="51" hidden="1" outlineLevel="2">
      <c r="A209" s="15" t="s">
        <v>683</v>
      </c>
      <c r="B209" s="16" t="s">
        <v>302</v>
      </c>
      <c r="C209" s="17">
        <v>2275.4</v>
      </c>
      <c r="D209" s="17">
        <v>1775.4</v>
      </c>
      <c r="E209" s="18">
        <f t="shared" si="6"/>
        <v>-500</v>
      </c>
      <c r="F209" s="18">
        <f t="shared" si="7"/>
        <v>78.025841610266326</v>
      </c>
    </row>
    <row r="210" spans="1:6" ht="25.5" hidden="1" outlineLevel="2">
      <c r="A210" s="15" t="s">
        <v>691</v>
      </c>
      <c r="B210" s="16" t="s">
        <v>692</v>
      </c>
      <c r="C210" s="17">
        <v>461.8</v>
      </c>
      <c r="D210" s="17">
        <v>430.7</v>
      </c>
      <c r="E210" s="18">
        <f t="shared" si="6"/>
        <v>-31.100000000000023</v>
      </c>
      <c r="F210" s="18">
        <f t="shared" si="7"/>
        <v>93.265482893027283</v>
      </c>
    </row>
    <row r="211" spans="1:6" ht="38.25" hidden="1" outlineLevel="2">
      <c r="A211" s="15" t="s">
        <v>693</v>
      </c>
      <c r="B211" s="16" t="s">
        <v>694</v>
      </c>
      <c r="C211" s="17">
        <v>671.5</v>
      </c>
      <c r="D211" s="17">
        <v>628.1</v>
      </c>
      <c r="E211" s="18">
        <f t="shared" si="6"/>
        <v>-43.399999999999977</v>
      </c>
      <c r="F211" s="18">
        <f t="shared" si="7"/>
        <v>93.536857781087122</v>
      </c>
    </row>
    <row r="212" spans="1:6" ht="38.25" hidden="1" outlineLevel="2">
      <c r="A212" s="15" t="s">
        <v>696</v>
      </c>
      <c r="B212" s="16" t="s">
        <v>697</v>
      </c>
      <c r="C212" s="17">
        <v>406.8</v>
      </c>
      <c r="D212" s="17">
        <v>406.8</v>
      </c>
      <c r="E212" s="18">
        <f t="shared" si="6"/>
        <v>0</v>
      </c>
      <c r="F212" s="18">
        <f t="shared" si="7"/>
        <v>100</v>
      </c>
    </row>
    <row r="213" spans="1:6" hidden="1" outlineLevel="2">
      <c r="A213" s="15" t="s">
        <v>698</v>
      </c>
      <c r="B213" s="16" t="s">
        <v>699</v>
      </c>
      <c r="C213" s="17">
        <v>233.5</v>
      </c>
      <c r="D213" s="17">
        <v>187.9</v>
      </c>
      <c r="E213" s="18">
        <f t="shared" si="6"/>
        <v>-45.599999999999994</v>
      </c>
      <c r="F213" s="18">
        <f t="shared" si="7"/>
        <v>80.471092077087789</v>
      </c>
    </row>
    <row r="214" spans="1:6" ht="38.25" hidden="1" outlineLevel="2">
      <c r="A214" s="15" t="s">
        <v>709</v>
      </c>
      <c r="B214" s="16" t="s">
        <v>710</v>
      </c>
      <c r="C214" s="17">
        <v>166.4</v>
      </c>
      <c r="D214" s="17">
        <v>166.4</v>
      </c>
      <c r="E214" s="18">
        <f t="shared" si="6"/>
        <v>0</v>
      </c>
      <c r="F214" s="18">
        <f t="shared" si="7"/>
        <v>100</v>
      </c>
    </row>
    <row r="215" spans="1:6" ht="51" outlineLevel="1" collapsed="1">
      <c r="A215" s="80" t="s">
        <v>666</v>
      </c>
      <c r="B215" s="81" t="s">
        <v>667</v>
      </c>
      <c r="C215" s="82">
        <f>SUM(C207:C214)</f>
        <v>6685.4</v>
      </c>
      <c r="D215" s="82">
        <f>SUM(D207:D214)</f>
        <v>5950.0999999999995</v>
      </c>
      <c r="E215" s="83">
        <f t="shared" si="6"/>
        <v>-735.30000000000018</v>
      </c>
      <c r="F215" s="83">
        <f t="shared" si="7"/>
        <v>89.001406049002298</v>
      </c>
    </row>
    <row r="216" spans="1:6" ht="25.5" hidden="1" outlineLevel="2">
      <c r="A216" s="15" t="s">
        <v>717</v>
      </c>
      <c r="B216" s="16" t="s">
        <v>718</v>
      </c>
      <c r="C216" s="17">
        <v>418.9</v>
      </c>
      <c r="D216" s="17">
        <v>245.1</v>
      </c>
      <c r="E216" s="18">
        <f t="shared" si="6"/>
        <v>-173.79999999999998</v>
      </c>
      <c r="F216" s="18">
        <f t="shared" si="7"/>
        <v>58.510384339937936</v>
      </c>
    </row>
    <row r="217" spans="1:6" ht="38.25" hidden="1" outlineLevel="2">
      <c r="A217" s="15" t="s">
        <v>721</v>
      </c>
      <c r="B217" s="16" t="s">
        <v>722</v>
      </c>
      <c r="C217" s="17">
        <v>91.2</v>
      </c>
      <c r="D217" s="17">
        <v>91.2</v>
      </c>
      <c r="E217" s="18">
        <f t="shared" si="6"/>
        <v>0</v>
      </c>
      <c r="F217" s="18">
        <f t="shared" si="7"/>
        <v>100</v>
      </c>
    </row>
    <row r="218" spans="1:6" ht="38.25" hidden="1" outlineLevel="2">
      <c r="A218" s="15" t="s">
        <v>723</v>
      </c>
      <c r="B218" s="16" t="s">
        <v>724</v>
      </c>
      <c r="C218" s="17">
        <v>1306.7</v>
      </c>
      <c r="D218" s="17">
        <v>1183.5</v>
      </c>
      <c r="E218" s="18">
        <f t="shared" si="6"/>
        <v>-123.20000000000005</v>
      </c>
      <c r="F218" s="18">
        <f t="shared" si="7"/>
        <v>90.571669090074224</v>
      </c>
    </row>
    <row r="219" spans="1:6" ht="25.5" hidden="1" outlineLevel="2">
      <c r="A219" s="15" t="s">
        <v>725</v>
      </c>
      <c r="B219" s="16" t="s">
        <v>726</v>
      </c>
      <c r="C219" s="17">
        <v>1912.6</v>
      </c>
      <c r="D219" s="17">
        <v>1777</v>
      </c>
      <c r="E219" s="18">
        <f t="shared" si="6"/>
        <v>-135.59999999999991</v>
      </c>
      <c r="F219" s="18">
        <f t="shared" si="7"/>
        <v>92.910174631391826</v>
      </c>
    </row>
    <row r="220" spans="1:6" ht="25.5" hidden="1" outlineLevel="2">
      <c r="A220" s="15" t="s">
        <v>727</v>
      </c>
      <c r="B220" s="16" t="s">
        <v>728</v>
      </c>
      <c r="C220" s="17">
        <v>9554.4</v>
      </c>
      <c r="D220" s="17">
        <v>9553.5</v>
      </c>
      <c r="E220" s="18">
        <f t="shared" si="6"/>
        <v>-0.8999999999996362</v>
      </c>
      <c r="F220" s="18">
        <f t="shared" si="7"/>
        <v>99.990580256217029</v>
      </c>
    </row>
    <row r="221" spans="1:6" ht="25.5" hidden="1" outlineLevel="2">
      <c r="A221" s="15" t="s">
        <v>731</v>
      </c>
      <c r="B221" s="16" t="s">
        <v>732</v>
      </c>
      <c r="C221" s="17">
        <v>271.60000000000002</v>
      </c>
      <c r="D221" s="17">
        <v>157</v>
      </c>
      <c r="E221" s="18">
        <f t="shared" si="6"/>
        <v>-114.60000000000002</v>
      </c>
      <c r="F221" s="18">
        <f t="shared" si="7"/>
        <v>57.805596465390273</v>
      </c>
    </row>
    <row r="222" spans="1:6" ht="51" outlineLevel="1" collapsed="1">
      <c r="A222" s="80" t="s">
        <v>713</v>
      </c>
      <c r="B222" s="81" t="s">
        <v>714</v>
      </c>
      <c r="C222" s="82">
        <f>SUM(C216:C221)</f>
        <v>13555.4</v>
      </c>
      <c r="D222" s="82">
        <f>SUM(D216:D221)</f>
        <v>13007.3</v>
      </c>
      <c r="E222" s="83">
        <f t="shared" si="6"/>
        <v>-548.10000000000036</v>
      </c>
      <c r="F222" s="83">
        <f t="shared" si="7"/>
        <v>95.956592944509197</v>
      </c>
    </row>
    <row r="223" spans="1:6" hidden="1" outlineLevel="2">
      <c r="A223" s="15" t="s">
        <v>735</v>
      </c>
      <c r="B223" s="16" t="s">
        <v>135</v>
      </c>
      <c r="C223" s="17">
        <v>10837.8</v>
      </c>
      <c r="D223" s="17">
        <v>10659.9</v>
      </c>
      <c r="E223" s="18">
        <f t="shared" si="6"/>
        <v>-177.89999999999964</v>
      </c>
      <c r="F223" s="18">
        <f t="shared" si="7"/>
        <v>98.358522947461665</v>
      </c>
    </row>
    <row r="224" spans="1:6" ht="38.25" hidden="1" outlineLevel="2">
      <c r="A224" s="15" t="s">
        <v>740</v>
      </c>
      <c r="B224" s="16" t="s">
        <v>741</v>
      </c>
      <c r="C224" s="17">
        <v>75</v>
      </c>
      <c r="D224" s="17">
        <v>75</v>
      </c>
      <c r="E224" s="18">
        <f t="shared" si="6"/>
        <v>0</v>
      </c>
      <c r="F224" s="18">
        <f t="shared" si="7"/>
        <v>100</v>
      </c>
    </row>
    <row r="225" spans="1:6" ht="38.25" outlineLevel="1" collapsed="1">
      <c r="A225" s="80" t="s">
        <v>733</v>
      </c>
      <c r="B225" s="81" t="s">
        <v>227</v>
      </c>
      <c r="C225" s="82">
        <f>C223+C224</f>
        <v>10912.8</v>
      </c>
      <c r="D225" s="82">
        <f>D223+D224</f>
        <v>10734.9</v>
      </c>
      <c r="E225" s="83">
        <f t="shared" si="6"/>
        <v>-177.89999999999964</v>
      </c>
      <c r="F225" s="83">
        <f t="shared" si="7"/>
        <v>98.36980426654938</v>
      </c>
    </row>
    <row r="226" spans="1:6" ht="25.5" hidden="1" outlineLevel="2">
      <c r="A226" s="15" t="s">
        <v>746</v>
      </c>
      <c r="B226" s="16" t="s">
        <v>747</v>
      </c>
      <c r="C226" s="17">
        <v>35</v>
      </c>
      <c r="D226" s="17">
        <v>0</v>
      </c>
      <c r="E226" s="18">
        <f t="shared" si="6"/>
        <v>-35</v>
      </c>
      <c r="F226" s="18">
        <f t="shared" si="7"/>
        <v>0</v>
      </c>
    </row>
    <row r="227" spans="1:6" ht="63.75" hidden="1" outlineLevel="2">
      <c r="A227" s="15" t="s">
        <v>748</v>
      </c>
      <c r="B227" s="16" t="s">
        <v>749</v>
      </c>
      <c r="C227" s="17">
        <v>4613</v>
      </c>
      <c r="D227" s="17">
        <v>3944</v>
      </c>
      <c r="E227" s="18">
        <f t="shared" si="6"/>
        <v>-669</v>
      </c>
      <c r="F227" s="18">
        <f t="shared" si="7"/>
        <v>85.497507045306747</v>
      </c>
    </row>
    <row r="228" spans="1:6" ht="38.25" hidden="1" outlineLevel="2">
      <c r="A228" s="15" t="s">
        <v>756</v>
      </c>
      <c r="B228" s="16" t="s">
        <v>757</v>
      </c>
      <c r="C228" s="17">
        <v>16604</v>
      </c>
      <c r="D228" s="17">
        <v>16274.8</v>
      </c>
      <c r="E228" s="18">
        <f t="shared" si="6"/>
        <v>-329.20000000000073</v>
      </c>
      <c r="F228" s="18">
        <f t="shared" si="7"/>
        <v>98.017345218019742</v>
      </c>
    </row>
    <row r="229" spans="1:6" ht="25.5" outlineLevel="1" collapsed="1">
      <c r="A229" s="80" t="s">
        <v>742</v>
      </c>
      <c r="B229" s="81" t="s">
        <v>743</v>
      </c>
      <c r="C229" s="82">
        <f>SUM(C226:C228)</f>
        <v>21252</v>
      </c>
      <c r="D229" s="82">
        <f>SUM(D226:D228)</f>
        <v>20218.8</v>
      </c>
      <c r="E229" s="83">
        <f t="shared" si="6"/>
        <v>-1033.2000000000007</v>
      </c>
      <c r="F229" s="83">
        <f t="shared" si="7"/>
        <v>95.13833992094861</v>
      </c>
    </row>
    <row r="230" spans="1:6" ht="38.25">
      <c r="A230" s="31" t="s">
        <v>606</v>
      </c>
      <c r="B230" s="32" t="s">
        <v>607</v>
      </c>
      <c r="C230" s="29">
        <f>C229+C225+C215+C206+C197+C190+C222</f>
        <v>58137.8</v>
      </c>
      <c r="D230" s="29">
        <f>D229+D225+D215+D206+D197+D190+D222</f>
        <v>55044</v>
      </c>
      <c r="E230" s="33">
        <f t="shared" si="6"/>
        <v>-3093.8000000000029</v>
      </c>
      <c r="F230" s="33">
        <f t="shared" si="7"/>
        <v>94.678505206595361</v>
      </c>
    </row>
    <row r="231" spans="1:6" ht="25.5" hidden="1" outlineLevel="2">
      <c r="A231" s="15" t="s">
        <v>776</v>
      </c>
      <c r="B231" s="16" t="s">
        <v>777</v>
      </c>
      <c r="C231" s="17">
        <v>409.4</v>
      </c>
      <c r="D231" s="17">
        <v>353.6</v>
      </c>
      <c r="E231" s="18">
        <f t="shared" si="6"/>
        <v>-55.799999999999955</v>
      </c>
      <c r="F231" s="18">
        <f t="shared" si="7"/>
        <v>86.370297997068889</v>
      </c>
    </row>
    <row r="232" spans="1:6" ht="51" hidden="1" outlineLevel="2">
      <c r="A232" s="15" t="s">
        <v>778</v>
      </c>
      <c r="B232" s="16" t="s">
        <v>779</v>
      </c>
      <c r="C232" s="17">
        <v>6148.6</v>
      </c>
      <c r="D232" s="17">
        <v>6148.6</v>
      </c>
      <c r="E232" s="18">
        <f t="shared" si="6"/>
        <v>0</v>
      </c>
      <c r="F232" s="18">
        <f t="shared" si="7"/>
        <v>100</v>
      </c>
    </row>
    <row r="233" spans="1:6" ht="25.5" hidden="1" outlineLevel="2">
      <c r="A233" s="15" t="s">
        <v>780</v>
      </c>
      <c r="B233" s="16" t="s">
        <v>781</v>
      </c>
      <c r="C233" s="17">
        <v>1957.6</v>
      </c>
      <c r="D233" s="17">
        <v>1912.7</v>
      </c>
      <c r="E233" s="18">
        <f t="shared" si="6"/>
        <v>-44.899999999999864</v>
      </c>
      <c r="F233" s="18">
        <f t="shared" si="7"/>
        <v>97.706375153248885</v>
      </c>
    </row>
    <row r="234" spans="1:6" ht="38.25" hidden="1" outlineLevel="2">
      <c r="A234" s="15" t="s">
        <v>782</v>
      </c>
      <c r="B234" s="16" t="s">
        <v>783</v>
      </c>
      <c r="C234" s="17">
        <v>135</v>
      </c>
      <c r="D234" s="17">
        <v>135</v>
      </c>
      <c r="E234" s="18">
        <f t="shared" si="6"/>
        <v>0</v>
      </c>
      <c r="F234" s="18">
        <f t="shared" si="7"/>
        <v>100</v>
      </c>
    </row>
    <row r="235" spans="1:6" ht="51" hidden="1" outlineLevel="2">
      <c r="A235" s="15" t="s">
        <v>784</v>
      </c>
      <c r="B235" s="16" t="s">
        <v>785</v>
      </c>
      <c r="C235" s="17">
        <v>1309</v>
      </c>
      <c r="D235" s="17">
        <v>768.6</v>
      </c>
      <c r="E235" s="18">
        <f t="shared" si="6"/>
        <v>-540.4</v>
      </c>
      <c r="F235" s="18">
        <f t="shared" si="7"/>
        <v>58.716577540106954</v>
      </c>
    </row>
    <row r="236" spans="1:6" ht="25.5" hidden="1" outlineLevel="2">
      <c r="A236" s="15" t="s">
        <v>786</v>
      </c>
      <c r="B236" s="16" t="s">
        <v>787</v>
      </c>
      <c r="C236" s="17">
        <v>140.1</v>
      </c>
      <c r="D236" s="17">
        <v>140.1</v>
      </c>
      <c r="E236" s="18">
        <f t="shared" si="6"/>
        <v>0</v>
      </c>
      <c r="F236" s="18">
        <f t="shared" si="7"/>
        <v>100</v>
      </c>
    </row>
    <row r="237" spans="1:6" ht="51" hidden="1" outlineLevel="2">
      <c r="A237" s="15" t="s">
        <v>788</v>
      </c>
      <c r="B237" s="16" t="s">
        <v>789</v>
      </c>
      <c r="C237" s="17">
        <v>195.1</v>
      </c>
      <c r="D237" s="17">
        <v>195.1</v>
      </c>
      <c r="E237" s="18">
        <f t="shared" si="6"/>
        <v>0</v>
      </c>
      <c r="F237" s="18">
        <f t="shared" si="7"/>
        <v>100</v>
      </c>
    </row>
    <row r="238" spans="1:6" ht="25.5" hidden="1" outlineLevel="2">
      <c r="A238" s="15" t="s">
        <v>790</v>
      </c>
      <c r="B238" s="16" t="s">
        <v>791</v>
      </c>
      <c r="C238" s="17">
        <v>41.4</v>
      </c>
      <c r="D238" s="17">
        <v>41.4</v>
      </c>
      <c r="E238" s="18">
        <f t="shared" si="6"/>
        <v>0</v>
      </c>
      <c r="F238" s="18">
        <f t="shared" si="7"/>
        <v>100</v>
      </c>
    </row>
    <row r="239" spans="1:6" ht="25.5" hidden="1" outlineLevel="2">
      <c r="A239" s="15" t="s">
        <v>792</v>
      </c>
      <c r="B239" s="16" t="s">
        <v>793</v>
      </c>
      <c r="C239" s="17">
        <v>82</v>
      </c>
      <c r="D239" s="17">
        <v>65.900000000000006</v>
      </c>
      <c r="E239" s="18">
        <f t="shared" si="6"/>
        <v>-16.099999999999994</v>
      </c>
      <c r="F239" s="18">
        <f t="shared" si="7"/>
        <v>80.365853658536594</v>
      </c>
    </row>
    <row r="240" spans="1:6" ht="89.25" hidden="1" outlineLevel="2">
      <c r="A240" s="15" t="s">
        <v>794</v>
      </c>
      <c r="B240" s="16" t="s">
        <v>116</v>
      </c>
      <c r="C240" s="17">
        <v>9025.4</v>
      </c>
      <c r="D240" s="17">
        <v>8975.1</v>
      </c>
      <c r="E240" s="18">
        <f t="shared" si="6"/>
        <v>-50.299999999999272</v>
      </c>
      <c r="F240" s="18">
        <f t="shared" si="7"/>
        <v>99.442683980765395</v>
      </c>
    </row>
    <row r="241" spans="1:6" ht="38.25" hidden="1" outlineLevel="2">
      <c r="A241" s="15" t="s">
        <v>805</v>
      </c>
      <c r="B241" s="16" t="s">
        <v>806</v>
      </c>
      <c r="C241" s="17">
        <v>22260.3</v>
      </c>
      <c r="D241" s="17">
        <v>17586.3</v>
      </c>
      <c r="E241" s="18">
        <f t="shared" si="6"/>
        <v>-4674</v>
      </c>
      <c r="F241" s="18">
        <f t="shared" si="7"/>
        <v>79.002978396517562</v>
      </c>
    </row>
    <row r="242" spans="1:6" ht="51" hidden="1" outlineLevel="2">
      <c r="A242" s="15" t="s">
        <v>811</v>
      </c>
      <c r="B242" s="16" t="s">
        <v>812</v>
      </c>
      <c r="C242" s="17">
        <v>979.2</v>
      </c>
      <c r="D242" s="17">
        <v>733.2</v>
      </c>
      <c r="E242" s="18">
        <f t="shared" si="6"/>
        <v>-246</v>
      </c>
      <c r="F242" s="18">
        <f t="shared" si="7"/>
        <v>74.877450980392155</v>
      </c>
    </row>
    <row r="243" spans="1:6" ht="25.5" outlineLevel="1" collapsed="1">
      <c r="A243" s="80" t="s">
        <v>772</v>
      </c>
      <c r="B243" s="81" t="s">
        <v>773</v>
      </c>
      <c r="C243" s="82">
        <f>SUM(C231:C242)</f>
        <v>42683.099999999991</v>
      </c>
      <c r="D243" s="82">
        <f>SUM(D231:D242)</f>
        <v>37055.599999999999</v>
      </c>
      <c r="E243" s="83">
        <f t="shared" si="6"/>
        <v>-5627.4999999999927</v>
      </c>
      <c r="F243" s="83">
        <f t="shared" si="7"/>
        <v>86.815624919464625</v>
      </c>
    </row>
    <row r="244" spans="1:6" ht="25.5" hidden="1" outlineLevel="2">
      <c r="A244" s="15" t="s">
        <v>819</v>
      </c>
      <c r="B244" s="16" t="s">
        <v>820</v>
      </c>
      <c r="C244" s="17">
        <v>461.6</v>
      </c>
      <c r="D244" s="17">
        <v>461.6</v>
      </c>
      <c r="E244" s="18">
        <f t="shared" si="6"/>
        <v>0</v>
      </c>
      <c r="F244" s="18">
        <f t="shared" si="7"/>
        <v>100</v>
      </c>
    </row>
    <row r="245" spans="1:6" ht="25.5" hidden="1" outlineLevel="2">
      <c r="A245" s="15" t="s">
        <v>825</v>
      </c>
      <c r="B245" s="16" t="s">
        <v>826</v>
      </c>
      <c r="C245" s="17">
        <v>340</v>
      </c>
      <c r="D245" s="17">
        <v>340.1</v>
      </c>
      <c r="E245" s="18">
        <f t="shared" si="6"/>
        <v>0.10000000000002274</v>
      </c>
      <c r="F245" s="18">
        <f t="shared" si="7"/>
        <v>100.0294117647059</v>
      </c>
    </row>
    <row r="246" spans="1:6" hidden="1" outlineLevel="2">
      <c r="A246" s="15" t="s">
        <v>829</v>
      </c>
      <c r="B246" s="16" t="s">
        <v>830</v>
      </c>
      <c r="C246" s="17">
        <v>165</v>
      </c>
      <c r="D246" s="17">
        <v>125</v>
      </c>
      <c r="E246" s="18">
        <f t="shared" si="6"/>
        <v>-40</v>
      </c>
      <c r="F246" s="18">
        <f t="shared" si="7"/>
        <v>75.757575757575751</v>
      </c>
    </row>
    <row r="247" spans="1:6" ht="38.25" hidden="1" outlineLevel="2">
      <c r="A247" s="15" t="s">
        <v>831</v>
      </c>
      <c r="B247" s="16" t="s">
        <v>832</v>
      </c>
      <c r="C247" s="17">
        <v>1700</v>
      </c>
      <c r="D247" s="17">
        <v>1700</v>
      </c>
      <c r="E247" s="18">
        <f t="shared" si="6"/>
        <v>0</v>
      </c>
      <c r="F247" s="18">
        <f t="shared" si="7"/>
        <v>100</v>
      </c>
    </row>
    <row r="248" spans="1:6" ht="38.25" hidden="1" outlineLevel="2">
      <c r="A248" s="15" t="s">
        <v>833</v>
      </c>
      <c r="B248" s="16" t="s">
        <v>834</v>
      </c>
      <c r="C248" s="17">
        <v>55.4</v>
      </c>
      <c r="D248" s="17">
        <v>55.4</v>
      </c>
      <c r="E248" s="18">
        <f t="shared" si="6"/>
        <v>0</v>
      </c>
      <c r="F248" s="18">
        <f t="shared" si="7"/>
        <v>100</v>
      </c>
    </row>
    <row r="249" spans="1:6" ht="38.25" hidden="1" outlineLevel="2">
      <c r="A249" s="15" t="s">
        <v>835</v>
      </c>
      <c r="B249" s="16" t="s">
        <v>836</v>
      </c>
      <c r="C249" s="17">
        <v>600</v>
      </c>
      <c r="D249" s="17">
        <v>600</v>
      </c>
      <c r="E249" s="18">
        <f t="shared" si="6"/>
        <v>0</v>
      </c>
      <c r="F249" s="18">
        <f t="shared" si="7"/>
        <v>100</v>
      </c>
    </row>
    <row r="250" spans="1:6" ht="25.5" hidden="1" outlineLevel="2">
      <c r="A250" s="15" t="s">
        <v>837</v>
      </c>
      <c r="B250" s="16" t="s">
        <v>838</v>
      </c>
      <c r="C250" s="17">
        <v>5</v>
      </c>
      <c r="D250" s="17">
        <v>5</v>
      </c>
      <c r="E250" s="18">
        <f t="shared" si="6"/>
        <v>0</v>
      </c>
      <c r="F250" s="18">
        <f t="shared" si="7"/>
        <v>100</v>
      </c>
    </row>
    <row r="251" spans="1:6" hidden="1" outlineLevel="2">
      <c r="A251" s="15" t="s">
        <v>839</v>
      </c>
      <c r="B251" s="16" t="s">
        <v>840</v>
      </c>
      <c r="C251" s="17">
        <v>78.900000000000006</v>
      </c>
      <c r="D251" s="17">
        <v>78.900000000000006</v>
      </c>
      <c r="E251" s="18">
        <f t="shared" si="6"/>
        <v>0</v>
      </c>
      <c r="F251" s="18">
        <f t="shared" si="7"/>
        <v>100</v>
      </c>
    </row>
    <row r="252" spans="1:6" ht="25.5" hidden="1" outlineLevel="2">
      <c r="A252" s="15" t="s">
        <v>841</v>
      </c>
      <c r="B252" s="16" t="s">
        <v>842</v>
      </c>
      <c r="C252" s="17">
        <v>151.9</v>
      </c>
      <c r="D252" s="17">
        <v>0</v>
      </c>
      <c r="E252" s="18">
        <f t="shared" si="6"/>
        <v>-151.9</v>
      </c>
      <c r="F252" s="18">
        <f t="shared" si="7"/>
        <v>0</v>
      </c>
    </row>
    <row r="253" spans="1:6" ht="38.25" hidden="1" outlineLevel="2">
      <c r="A253" s="15" t="s">
        <v>843</v>
      </c>
      <c r="B253" s="16" t="s">
        <v>844</v>
      </c>
      <c r="C253" s="17">
        <v>19</v>
      </c>
      <c r="D253" s="17">
        <v>17.100000000000001</v>
      </c>
      <c r="E253" s="18">
        <f t="shared" si="6"/>
        <v>-1.8999999999999986</v>
      </c>
      <c r="F253" s="18">
        <f t="shared" si="7"/>
        <v>90</v>
      </c>
    </row>
    <row r="254" spans="1:6" ht="89.25" hidden="1" outlineLevel="2">
      <c r="A254" s="15" t="s">
        <v>845</v>
      </c>
      <c r="B254" s="16" t="s">
        <v>116</v>
      </c>
      <c r="C254" s="17">
        <v>788.4</v>
      </c>
      <c r="D254" s="17">
        <v>667.7</v>
      </c>
      <c r="E254" s="18">
        <f t="shared" si="6"/>
        <v>-120.69999999999993</v>
      </c>
      <c r="F254" s="18">
        <f t="shared" si="7"/>
        <v>84.690512430238456</v>
      </c>
    </row>
    <row r="255" spans="1:6" ht="89.25" hidden="1" outlineLevel="2">
      <c r="A255" s="15" t="s">
        <v>847</v>
      </c>
      <c r="B255" s="16" t="s">
        <v>848</v>
      </c>
      <c r="C255" s="17">
        <v>520.6</v>
      </c>
      <c r="D255" s="17">
        <v>156.19999999999999</v>
      </c>
      <c r="E255" s="18">
        <f t="shared" si="6"/>
        <v>-364.40000000000003</v>
      </c>
      <c r="F255" s="18">
        <f t="shared" si="7"/>
        <v>30.003841721091046</v>
      </c>
    </row>
    <row r="256" spans="1:6" ht="25.5" hidden="1" outlineLevel="2">
      <c r="A256" s="15" t="s">
        <v>853</v>
      </c>
      <c r="B256" s="16" t="s">
        <v>277</v>
      </c>
      <c r="C256" s="17">
        <v>3235.9</v>
      </c>
      <c r="D256" s="17">
        <v>3235.9</v>
      </c>
      <c r="E256" s="18">
        <f t="shared" si="6"/>
        <v>0</v>
      </c>
      <c r="F256" s="18">
        <f t="shared" si="7"/>
        <v>100</v>
      </c>
    </row>
    <row r="257" spans="1:6" ht="51" hidden="1" outlineLevel="2">
      <c r="A257" s="15" t="s">
        <v>860</v>
      </c>
      <c r="B257" s="16" t="s">
        <v>302</v>
      </c>
      <c r="C257" s="17">
        <v>5830.1</v>
      </c>
      <c r="D257" s="17">
        <v>5546.8</v>
      </c>
      <c r="E257" s="18">
        <f t="shared" si="6"/>
        <v>-283.30000000000018</v>
      </c>
      <c r="F257" s="18">
        <f t="shared" si="7"/>
        <v>95.140735150340475</v>
      </c>
    </row>
    <row r="258" spans="1:6" hidden="1" outlineLevel="2">
      <c r="A258" s="15" t="s">
        <v>879</v>
      </c>
      <c r="B258" s="16" t="s">
        <v>880</v>
      </c>
      <c r="C258" s="17">
        <v>41.6</v>
      </c>
      <c r="D258" s="17">
        <v>41.6</v>
      </c>
      <c r="E258" s="18">
        <f t="shared" si="6"/>
        <v>0</v>
      </c>
      <c r="F258" s="18">
        <f t="shared" si="7"/>
        <v>100</v>
      </c>
    </row>
    <row r="259" spans="1:6" ht="102" hidden="1" outlineLevel="2">
      <c r="A259" s="15" t="s">
        <v>881</v>
      </c>
      <c r="B259" s="16" t="s">
        <v>882</v>
      </c>
      <c r="C259" s="17">
        <v>448.5</v>
      </c>
      <c r="D259" s="17">
        <v>448.5</v>
      </c>
      <c r="E259" s="18">
        <f t="shared" si="6"/>
        <v>0</v>
      </c>
      <c r="F259" s="18">
        <f t="shared" si="7"/>
        <v>100</v>
      </c>
    </row>
    <row r="260" spans="1:6" ht="63.75" hidden="1" outlineLevel="2">
      <c r="A260" s="15" t="s">
        <v>883</v>
      </c>
      <c r="B260" s="16" t="s">
        <v>884</v>
      </c>
      <c r="C260" s="17">
        <v>85.4</v>
      </c>
      <c r="D260" s="17">
        <v>85.3</v>
      </c>
      <c r="E260" s="18">
        <f t="shared" si="6"/>
        <v>-0.10000000000000853</v>
      </c>
      <c r="F260" s="18">
        <f t="shared" si="7"/>
        <v>99.882903981264633</v>
      </c>
    </row>
    <row r="261" spans="1:6" ht="51" hidden="1" outlineLevel="2">
      <c r="A261" s="15" t="s">
        <v>885</v>
      </c>
      <c r="B261" s="16" t="s">
        <v>886</v>
      </c>
      <c r="C261" s="17">
        <v>83.8</v>
      </c>
      <c r="D261" s="17">
        <v>83.7</v>
      </c>
      <c r="E261" s="18">
        <f t="shared" si="6"/>
        <v>-9.9999999999994316E-2</v>
      </c>
      <c r="F261" s="18">
        <f t="shared" si="7"/>
        <v>99.880668257756568</v>
      </c>
    </row>
    <row r="262" spans="1:6" ht="38.25" hidden="1" outlineLevel="2">
      <c r="A262" s="15" t="s">
        <v>887</v>
      </c>
      <c r="B262" s="16" t="s">
        <v>888</v>
      </c>
      <c r="C262" s="17">
        <v>15</v>
      </c>
      <c r="D262" s="17">
        <v>15</v>
      </c>
      <c r="E262" s="18">
        <f t="shared" si="6"/>
        <v>0</v>
      </c>
      <c r="F262" s="18">
        <f t="shared" si="7"/>
        <v>100</v>
      </c>
    </row>
    <row r="263" spans="1:6" ht="25.5" hidden="1" outlineLevel="2">
      <c r="A263" s="15" t="s">
        <v>891</v>
      </c>
      <c r="B263" s="16" t="s">
        <v>892</v>
      </c>
      <c r="C263" s="17">
        <v>54.4</v>
      </c>
      <c r="D263" s="17">
        <v>53.2</v>
      </c>
      <c r="E263" s="18">
        <f t="shared" si="6"/>
        <v>-1.1999999999999957</v>
      </c>
      <c r="F263" s="18">
        <f t="shared" si="7"/>
        <v>97.794117647058826</v>
      </c>
    </row>
    <row r="264" spans="1:6" ht="63.75" hidden="1" outlineLevel="2">
      <c r="A264" s="15" t="s">
        <v>893</v>
      </c>
      <c r="B264" s="16" t="s">
        <v>894</v>
      </c>
      <c r="C264" s="17">
        <v>3800</v>
      </c>
      <c r="D264" s="17">
        <v>3800</v>
      </c>
      <c r="E264" s="18">
        <f t="shared" ref="E264:E327" si="8">D264-C264</f>
        <v>0</v>
      </c>
      <c r="F264" s="18">
        <f t="shared" ref="F264:F327" si="9">D264/C264*100</f>
        <v>100</v>
      </c>
    </row>
    <row r="265" spans="1:6" ht="51" hidden="1" outlineLevel="2">
      <c r="A265" s="15" t="s">
        <v>899</v>
      </c>
      <c r="B265" s="16" t="s">
        <v>302</v>
      </c>
      <c r="C265" s="17">
        <v>2816.6</v>
      </c>
      <c r="D265" s="17">
        <v>2816.6</v>
      </c>
      <c r="E265" s="18">
        <f t="shared" si="8"/>
        <v>0</v>
      </c>
      <c r="F265" s="18">
        <f t="shared" si="9"/>
        <v>100</v>
      </c>
    </row>
    <row r="266" spans="1:6" ht="38.25" hidden="1" outlineLevel="2">
      <c r="A266" s="15" t="s">
        <v>910</v>
      </c>
      <c r="B266" s="16" t="s">
        <v>888</v>
      </c>
      <c r="C266" s="17">
        <v>21052.6</v>
      </c>
      <c r="D266" s="17">
        <v>996.5</v>
      </c>
      <c r="E266" s="18">
        <f t="shared" si="8"/>
        <v>-20056.099999999999</v>
      </c>
      <c r="F266" s="18">
        <f t="shared" si="9"/>
        <v>4.7333821000731504</v>
      </c>
    </row>
    <row r="267" spans="1:6" ht="51" hidden="1" outlineLevel="2">
      <c r="A267" s="15" t="s">
        <v>914</v>
      </c>
      <c r="B267" s="16" t="s">
        <v>915</v>
      </c>
      <c r="C267" s="17">
        <v>17554.5</v>
      </c>
      <c r="D267" s="17">
        <v>11853.1</v>
      </c>
      <c r="E267" s="18">
        <f t="shared" si="8"/>
        <v>-5701.4</v>
      </c>
      <c r="F267" s="18">
        <f t="shared" si="9"/>
        <v>67.52171807798571</v>
      </c>
    </row>
    <row r="268" spans="1:6" hidden="1" outlineLevel="2">
      <c r="A268" s="15" t="s">
        <v>934</v>
      </c>
      <c r="B268" s="16" t="s">
        <v>935</v>
      </c>
      <c r="C268" s="17">
        <v>1217.5999999999999</v>
      </c>
      <c r="D268" s="17">
        <v>1201.2</v>
      </c>
      <c r="E268" s="18">
        <f t="shared" si="8"/>
        <v>-16.399999999999864</v>
      </c>
      <c r="F268" s="18">
        <f t="shared" si="9"/>
        <v>98.653088042049944</v>
      </c>
    </row>
    <row r="269" spans="1:6" ht="76.5" hidden="1" outlineLevel="2">
      <c r="A269" s="15" t="s">
        <v>936</v>
      </c>
      <c r="B269" s="16" t="s">
        <v>937</v>
      </c>
      <c r="C269" s="17">
        <v>1985.3</v>
      </c>
      <c r="D269" s="17">
        <v>992.7</v>
      </c>
      <c r="E269" s="18">
        <f t="shared" si="8"/>
        <v>-992.59999999999991</v>
      </c>
      <c r="F269" s="18">
        <f t="shared" si="9"/>
        <v>50.002518511056273</v>
      </c>
    </row>
    <row r="270" spans="1:6" ht="76.5" hidden="1" outlineLevel="2">
      <c r="A270" s="15" t="s">
        <v>938</v>
      </c>
      <c r="B270" s="16" t="s">
        <v>939</v>
      </c>
      <c r="C270" s="17">
        <v>1465.8</v>
      </c>
      <c r="D270" s="17">
        <v>1465.8</v>
      </c>
      <c r="E270" s="18">
        <f t="shared" si="8"/>
        <v>0</v>
      </c>
      <c r="F270" s="18">
        <f t="shared" si="9"/>
        <v>100</v>
      </c>
    </row>
    <row r="271" spans="1:6" ht="63.75" hidden="1" outlineLevel="2">
      <c r="A271" s="15" t="s">
        <v>940</v>
      </c>
      <c r="B271" s="16" t="s">
        <v>941</v>
      </c>
      <c r="C271" s="17">
        <v>129.30000000000001</v>
      </c>
      <c r="D271" s="17">
        <v>129.30000000000001</v>
      </c>
      <c r="E271" s="18">
        <f t="shared" si="8"/>
        <v>0</v>
      </c>
      <c r="F271" s="18">
        <f t="shared" si="9"/>
        <v>100</v>
      </c>
    </row>
    <row r="272" spans="1:6" ht="25.5" hidden="1" outlineLevel="2">
      <c r="A272" s="15" t="s">
        <v>942</v>
      </c>
      <c r="B272" s="16" t="s">
        <v>943</v>
      </c>
      <c r="C272" s="17">
        <v>80</v>
      </c>
      <c r="D272" s="17">
        <v>80</v>
      </c>
      <c r="E272" s="18">
        <f t="shared" si="8"/>
        <v>0</v>
      </c>
      <c r="F272" s="18">
        <f t="shared" si="9"/>
        <v>100</v>
      </c>
    </row>
    <row r="273" spans="1:6" ht="63.75" hidden="1" outlineLevel="2">
      <c r="A273" s="15" t="s">
        <v>944</v>
      </c>
      <c r="B273" s="16" t="s">
        <v>945</v>
      </c>
      <c r="C273" s="17">
        <v>15690.7</v>
      </c>
      <c r="D273" s="17">
        <v>14050</v>
      </c>
      <c r="E273" s="18">
        <f t="shared" si="8"/>
        <v>-1640.7000000000007</v>
      </c>
      <c r="F273" s="18">
        <f t="shared" si="9"/>
        <v>89.543487543576759</v>
      </c>
    </row>
    <row r="274" spans="1:6" ht="25.5" hidden="1" outlineLevel="2">
      <c r="A274" s="15" t="s">
        <v>950</v>
      </c>
      <c r="B274" s="16" t="s">
        <v>951</v>
      </c>
      <c r="C274" s="17">
        <v>25</v>
      </c>
      <c r="D274" s="17">
        <v>25</v>
      </c>
      <c r="E274" s="18">
        <f t="shared" si="8"/>
        <v>0</v>
      </c>
      <c r="F274" s="18">
        <f t="shared" si="9"/>
        <v>100</v>
      </c>
    </row>
    <row r="275" spans="1:6" ht="51" hidden="1" outlineLevel="2">
      <c r="A275" s="15" t="s">
        <v>953</v>
      </c>
      <c r="B275" s="16" t="s">
        <v>302</v>
      </c>
      <c r="C275" s="17">
        <v>13375</v>
      </c>
      <c r="D275" s="17">
        <v>13375</v>
      </c>
      <c r="E275" s="18">
        <f t="shared" si="8"/>
        <v>0</v>
      </c>
      <c r="F275" s="18">
        <f t="shared" si="9"/>
        <v>100</v>
      </c>
    </row>
    <row r="276" spans="1:6" hidden="1" outlineLevel="2">
      <c r="A276" s="15" t="s">
        <v>962</v>
      </c>
      <c r="B276" s="16" t="s">
        <v>963</v>
      </c>
      <c r="C276" s="17">
        <v>356.2</v>
      </c>
      <c r="D276" s="17">
        <v>356.2</v>
      </c>
      <c r="E276" s="18">
        <f t="shared" si="8"/>
        <v>0</v>
      </c>
      <c r="F276" s="18">
        <f t="shared" si="9"/>
        <v>100</v>
      </c>
    </row>
    <row r="277" spans="1:6" ht="38.25" outlineLevel="1" collapsed="1">
      <c r="A277" s="80" t="s">
        <v>815</v>
      </c>
      <c r="B277" s="81" t="s">
        <v>816</v>
      </c>
      <c r="C277" s="82">
        <f>SUM(C244:C276)</f>
        <v>94229.1</v>
      </c>
      <c r="D277" s="82">
        <f>SUM(D244:D276)</f>
        <v>64858.399999999994</v>
      </c>
      <c r="E277" s="83">
        <f t="shared" si="8"/>
        <v>-29370.700000000012</v>
      </c>
      <c r="F277" s="83">
        <f t="shared" si="9"/>
        <v>68.830541732861704</v>
      </c>
    </row>
    <row r="278" spans="1:6" ht="76.5" hidden="1" outlineLevel="2">
      <c r="A278" s="15" t="s">
        <v>968</v>
      </c>
      <c r="B278" s="16" t="s">
        <v>969</v>
      </c>
      <c r="C278" s="17">
        <v>7200</v>
      </c>
      <c r="D278" s="17">
        <v>6686.4</v>
      </c>
      <c r="E278" s="18">
        <f t="shared" si="8"/>
        <v>-513.60000000000036</v>
      </c>
      <c r="F278" s="18">
        <f t="shared" si="9"/>
        <v>92.86666666666666</v>
      </c>
    </row>
    <row r="279" spans="1:6" hidden="1" outlineLevel="2">
      <c r="A279" s="15" t="s">
        <v>971</v>
      </c>
      <c r="B279" s="16" t="s">
        <v>972</v>
      </c>
      <c r="C279" s="17">
        <v>4500</v>
      </c>
      <c r="D279" s="17">
        <v>4500</v>
      </c>
      <c r="E279" s="18">
        <f t="shared" si="8"/>
        <v>0</v>
      </c>
      <c r="F279" s="18">
        <f t="shared" si="9"/>
        <v>100</v>
      </c>
    </row>
    <row r="280" spans="1:6" ht="51" hidden="1" outlineLevel="2">
      <c r="A280" s="15" t="s">
        <v>973</v>
      </c>
      <c r="B280" s="16" t="s">
        <v>974</v>
      </c>
      <c r="C280" s="17">
        <v>95.3</v>
      </c>
      <c r="D280" s="17">
        <v>95.3</v>
      </c>
      <c r="E280" s="18">
        <f t="shared" si="8"/>
        <v>0</v>
      </c>
      <c r="F280" s="18">
        <f t="shared" si="9"/>
        <v>100</v>
      </c>
    </row>
    <row r="281" spans="1:6" ht="25.5" hidden="1" outlineLevel="2">
      <c r="A281" s="15" t="s">
        <v>975</v>
      </c>
      <c r="B281" s="16" t="s">
        <v>976</v>
      </c>
      <c r="C281" s="17">
        <v>80</v>
      </c>
      <c r="D281" s="17">
        <v>80</v>
      </c>
      <c r="E281" s="18">
        <f t="shared" si="8"/>
        <v>0</v>
      </c>
      <c r="F281" s="18">
        <f t="shared" si="9"/>
        <v>100</v>
      </c>
    </row>
    <row r="282" spans="1:6" ht="25.5" hidden="1" outlineLevel="2">
      <c r="A282" s="15" t="s">
        <v>977</v>
      </c>
      <c r="B282" s="16" t="s">
        <v>978</v>
      </c>
      <c r="C282" s="17">
        <v>48</v>
      </c>
      <c r="D282" s="17">
        <v>48</v>
      </c>
      <c r="E282" s="18">
        <f t="shared" si="8"/>
        <v>0</v>
      </c>
      <c r="F282" s="18">
        <f t="shared" si="9"/>
        <v>100</v>
      </c>
    </row>
    <row r="283" spans="1:6" ht="89.25" hidden="1" outlineLevel="2">
      <c r="A283" s="15" t="s">
        <v>981</v>
      </c>
      <c r="B283" s="16" t="s">
        <v>982</v>
      </c>
      <c r="C283" s="17">
        <v>13.7</v>
      </c>
      <c r="D283" s="17">
        <v>13.7</v>
      </c>
      <c r="E283" s="18">
        <f t="shared" si="8"/>
        <v>0</v>
      </c>
      <c r="F283" s="18">
        <f t="shared" si="9"/>
        <v>100</v>
      </c>
    </row>
    <row r="284" spans="1:6" ht="165.75" hidden="1" outlineLevel="2">
      <c r="A284" s="15" t="s">
        <v>985</v>
      </c>
      <c r="B284" s="25" t="s">
        <v>986</v>
      </c>
      <c r="C284" s="17">
        <v>768.9</v>
      </c>
      <c r="D284" s="17">
        <v>589</v>
      </c>
      <c r="E284" s="18">
        <f t="shared" si="8"/>
        <v>-179.89999999999998</v>
      </c>
      <c r="F284" s="18">
        <f t="shared" si="9"/>
        <v>76.602939263883471</v>
      </c>
    </row>
    <row r="285" spans="1:6" ht="25.5" outlineLevel="1" collapsed="1">
      <c r="A285" s="80" t="s">
        <v>964</v>
      </c>
      <c r="B285" s="81" t="s">
        <v>965</v>
      </c>
      <c r="C285" s="82">
        <f>SUM(C278:C284)</f>
        <v>12705.9</v>
      </c>
      <c r="D285" s="82">
        <f>SUM(D278:D284)</f>
        <v>12012.4</v>
      </c>
      <c r="E285" s="83">
        <f t="shared" si="8"/>
        <v>-693.5</v>
      </c>
      <c r="F285" s="83">
        <f t="shared" si="9"/>
        <v>94.541905728834635</v>
      </c>
    </row>
    <row r="286" spans="1:6" ht="25.5" hidden="1" outlineLevel="2">
      <c r="A286" s="15" t="s">
        <v>995</v>
      </c>
      <c r="B286" s="16" t="s">
        <v>129</v>
      </c>
      <c r="C286" s="17">
        <v>8087.4</v>
      </c>
      <c r="D286" s="17">
        <v>8022.3</v>
      </c>
      <c r="E286" s="18">
        <f t="shared" si="8"/>
        <v>-65.099999999999454</v>
      </c>
      <c r="F286" s="18">
        <f t="shared" si="9"/>
        <v>99.195044142740556</v>
      </c>
    </row>
    <row r="287" spans="1:6" ht="38.25" hidden="1" outlineLevel="2">
      <c r="A287" s="15" t="s">
        <v>998</v>
      </c>
      <c r="B287" s="16" t="s">
        <v>999</v>
      </c>
      <c r="C287" s="17">
        <v>25.1</v>
      </c>
      <c r="D287" s="17">
        <v>25.1</v>
      </c>
      <c r="E287" s="18">
        <f t="shared" si="8"/>
        <v>0</v>
      </c>
      <c r="F287" s="18">
        <f t="shared" si="9"/>
        <v>100</v>
      </c>
    </row>
    <row r="288" spans="1:6" ht="38.25" outlineLevel="1" collapsed="1">
      <c r="A288" s="80" t="s">
        <v>993</v>
      </c>
      <c r="B288" s="81" t="s">
        <v>227</v>
      </c>
      <c r="C288" s="82">
        <f>C287+C286</f>
        <v>8112.5</v>
      </c>
      <c r="D288" s="82">
        <f>D287+D286</f>
        <v>8047.4000000000005</v>
      </c>
      <c r="E288" s="83">
        <f t="shared" si="8"/>
        <v>-65.099999999999454</v>
      </c>
      <c r="F288" s="83">
        <f t="shared" si="9"/>
        <v>99.197534668721119</v>
      </c>
    </row>
    <row r="289" spans="1:6" ht="51">
      <c r="A289" s="31" t="s">
        <v>770</v>
      </c>
      <c r="B289" s="32" t="s">
        <v>771</v>
      </c>
      <c r="C289" s="29">
        <f>C288+C285+C277+C243</f>
        <v>157730.59999999998</v>
      </c>
      <c r="D289" s="29">
        <f>D288+D285+D277+D243</f>
        <v>121973.79999999999</v>
      </c>
      <c r="E289" s="33">
        <f t="shared" si="8"/>
        <v>-35756.799999999988</v>
      </c>
      <c r="F289" s="33">
        <f t="shared" si="9"/>
        <v>77.330460925147065</v>
      </c>
    </row>
    <row r="290" spans="1:6" ht="25.5" hidden="1" outlineLevel="2">
      <c r="A290" s="15" t="s">
        <v>1008</v>
      </c>
      <c r="B290" s="16" t="s">
        <v>1009</v>
      </c>
      <c r="C290" s="17">
        <v>168.6</v>
      </c>
      <c r="D290" s="17">
        <v>168.6</v>
      </c>
      <c r="E290" s="18">
        <f>D290-C290</f>
        <v>0</v>
      </c>
      <c r="F290" s="18">
        <f t="shared" si="9"/>
        <v>100</v>
      </c>
    </row>
    <row r="291" spans="1:6" ht="25.5" hidden="1" outlineLevel="2">
      <c r="A291" s="15" t="s">
        <v>1010</v>
      </c>
      <c r="B291" s="16" t="s">
        <v>1011</v>
      </c>
      <c r="C291" s="17">
        <v>0.2</v>
      </c>
      <c r="D291" s="17">
        <v>0.2</v>
      </c>
      <c r="E291" s="18">
        <f t="shared" si="8"/>
        <v>0</v>
      </c>
      <c r="F291" s="18">
        <f t="shared" si="9"/>
        <v>100</v>
      </c>
    </row>
    <row r="292" spans="1:6" ht="25.5" hidden="1" outlineLevel="2">
      <c r="A292" s="15" t="s">
        <v>1014</v>
      </c>
      <c r="B292" s="16" t="s">
        <v>1015</v>
      </c>
      <c r="C292" s="17">
        <v>41.2</v>
      </c>
      <c r="D292" s="17">
        <v>41.2</v>
      </c>
      <c r="E292" s="18">
        <f t="shared" si="8"/>
        <v>0</v>
      </c>
      <c r="F292" s="18">
        <f t="shared" si="9"/>
        <v>100</v>
      </c>
    </row>
    <row r="293" spans="1:6" ht="63.75" outlineLevel="1" collapsed="1">
      <c r="A293" s="80" t="s">
        <v>1004</v>
      </c>
      <c r="B293" s="81" t="s">
        <v>1005</v>
      </c>
      <c r="C293" s="82">
        <f>SUM(C290:C292)</f>
        <v>210</v>
      </c>
      <c r="D293" s="82">
        <f>SUM(D290:D292)</f>
        <v>210</v>
      </c>
      <c r="E293" s="83">
        <f t="shared" si="8"/>
        <v>0</v>
      </c>
      <c r="F293" s="83">
        <f t="shared" si="9"/>
        <v>100</v>
      </c>
    </row>
    <row r="294" spans="1:6" ht="38.25" hidden="1" outlineLevel="2">
      <c r="A294" s="15" t="s">
        <v>1020</v>
      </c>
      <c r="B294" s="16" t="s">
        <v>1021</v>
      </c>
      <c r="C294" s="17">
        <v>248.9</v>
      </c>
      <c r="D294" s="17">
        <v>244.5</v>
      </c>
      <c r="E294" s="18">
        <f t="shared" si="8"/>
        <v>-4.4000000000000057</v>
      </c>
      <c r="F294" s="18">
        <f t="shared" si="9"/>
        <v>98.232221775813571</v>
      </c>
    </row>
    <row r="295" spans="1:6" ht="25.5" hidden="1" outlineLevel="2">
      <c r="A295" s="15" t="s">
        <v>1022</v>
      </c>
      <c r="B295" s="16" t="s">
        <v>1023</v>
      </c>
      <c r="C295" s="17">
        <v>15.2</v>
      </c>
      <c r="D295" s="17">
        <v>15.2</v>
      </c>
      <c r="E295" s="18">
        <f t="shared" si="8"/>
        <v>0</v>
      </c>
      <c r="F295" s="18">
        <f t="shared" si="9"/>
        <v>100</v>
      </c>
    </row>
    <row r="296" spans="1:6" ht="51" outlineLevel="1" collapsed="1">
      <c r="A296" s="80" t="s">
        <v>1016</v>
      </c>
      <c r="B296" s="81" t="s">
        <v>1017</v>
      </c>
      <c r="C296" s="82">
        <f>C295+C294</f>
        <v>264.10000000000002</v>
      </c>
      <c r="D296" s="82">
        <f>D295+D294</f>
        <v>259.7</v>
      </c>
      <c r="E296" s="83">
        <f t="shared" si="8"/>
        <v>-4.4000000000000341</v>
      </c>
      <c r="F296" s="83">
        <f t="shared" si="9"/>
        <v>98.333964407421419</v>
      </c>
    </row>
    <row r="297" spans="1:6" ht="51">
      <c r="A297" s="31" t="s">
        <v>1002</v>
      </c>
      <c r="B297" s="32" t="s">
        <v>1003</v>
      </c>
      <c r="C297" s="29">
        <f>C296+C293</f>
        <v>474.1</v>
      </c>
      <c r="D297" s="29">
        <f>D296+D293</f>
        <v>469.7</v>
      </c>
      <c r="E297" s="33">
        <f t="shared" si="8"/>
        <v>-4.4000000000000341</v>
      </c>
      <c r="F297" s="33">
        <f t="shared" si="9"/>
        <v>99.071925754060317</v>
      </c>
    </row>
    <row r="298" spans="1:6" ht="38.25" hidden="1" outlineLevel="2">
      <c r="A298" s="15" t="s">
        <v>1030</v>
      </c>
      <c r="B298" s="16" t="s">
        <v>1031</v>
      </c>
      <c r="C298" s="17">
        <v>8</v>
      </c>
      <c r="D298" s="17">
        <v>8</v>
      </c>
      <c r="E298" s="18">
        <f t="shared" si="8"/>
        <v>0</v>
      </c>
      <c r="F298" s="18">
        <f t="shared" si="9"/>
        <v>100</v>
      </c>
    </row>
    <row r="299" spans="1:6" ht="38.25" hidden="1" outlineLevel="2">
      <c r="A299" s="15" t="s">
        <v>1032</v>
      </c>
      <c r="B299" s="16" t="s">
        <v>1033</v>
      </c>
      <c r="C299" s="17">
        <v>70.099999999999994</v>
      </c>
      <c r="D299" s="17">
        <v>70.099999999999994</v>
      </c>
      <c r="E299" s="18">
        <f t="shared" si="8"/>
        <v>0</v>
      </c>
      <c r="F299" s="18">
        <f t="shared" si="9"/>
        <v>100</v>
      </c>
    </row>
    <row r="300" spans="1:6" ht="25.5" hidden="1" outlineLevel="2">
      <c r="A300" s="15" t="s">
        <v>1034</v>
      </c>
      <c r="B300" s="16" t="s">
        <v>1035</v>
      </c>
      <c r="C300" s="17">
        <v>104.3</v>
      </c>
      <c r="D300" s="17">
        <v>104.3</v>
      </c>
      <c r="E300" s="18">
        <f t="shared" si="8"/>
        <v>0</v>
      </c>
      <c r="F300" s="18">
        <f t="shared" si="9"/>
        <v>100</v>
      </c>
    </row>
    <row r="301" spans="1:6" ht="38.25" hidden="1" outlineLevel="2">
      <c r="A301" s="15" t="s">
        <v>1039</v>
      </c>
      <c r="B301" s="16" t="s">
        <v>1040</v>
      </c>
      <c r="C301" s="17">
        <v>8</v>
      </c>
      <c r="D301" s="17">
        <v>8</v>
      </c>
      <c r="E301" s="18">
        <f t="shared" si="8"/>
        <v>0</v>
      </c>
      <c r="F301" s="18">
        <f t="shared" si="9"/>
        <v>100</v>
      </c>
    </row>
    <row r="302" spans="1:6" ht="38.25" outlineLevel="1" collapsed="1">
      <c r="A302" s="80" t="s">
        <v>1026</v>
      </c>
      <c r="B302" s="81" t="s">
        <v>1027</v>
      </c>
      <c r="C302" s="82">
        <f>SUM(C298:C301)</f>
        <v>190.39999999999998</v>
      </c>
      <c r="D302" s="82">
        <f>SUM(D298:D301)</f>
        <v>190.39999999999998</v>
      </c>
      <c r="E302" s="83">
        <f t="shared" si="8"/>
        <v>0</v>
      </c>
      <c r="F302" s="83">
        <f t="shared" si="9"/>
        <v>100</v>
      </c>
    </row>
    <row r="303" spans="1:6" ht="63.75" hidden="1" outlineLevel="2">
      <c r="A303" s="15" t="s">
        <v>1045</v>
      </c>
      <c r="B303" s="16" t="s">
        <v>1046</v>
      </c>
      <c r="C303" s="17">
        <v>250</v>
      </c>
      <c r="D303" s="17">
        <v>250</v>
      </c>
      <c r="E303" s="18">
        <f t="shared" si="8"/>
        <v>0</v>
      </c>
      <c r="F303" s="18">
        <f t="shared" si="9"/>
        <v>100</v>
      </c>
    </row>
    <row r="304" spans="1:6" ht="25.5" outlineLevel="1" collapsed="1">
      <c r="A304" s="80" t="s">
        <v>1041</v>
      </c>
      <c r="B304" s="81" t="s">
        <v>1042</v>
      </c>
      <c r="C304" s="82">
        <f>C303</f>
        <v>250</v>
      </c>
      <c r="D304" s="82">
        <f>D303</f>
        <v>250</v>
      </c>
      <c r="E304" s="83">
        <f t="shared" si="8"/>
        <v>0</v>
      </c>
      <c r="F304" s="83">
        <f t="shared" si="9"/>
        <v>100</v>
      </c>
    </row>
    <row r="305" spans="1:6" ht="38.25">
      <c r="A305" s="31" t="s">
        <v>1024</v>
      </c>
      <c r="B305" s="32" t="s">
        <v>1025</v>
      </c>
      <c r="C305" s="29">
        <f>C304+C302</f>
        <v>440.4</v>
      </c>
      <c r="D305" s="29">
        <f>D304+D302</f>
        <v>440.4</v>
      </c>
      <c r="E305" s="33">
        <f t="shared" si="8"/>
        <v>0</v>
      </c>
      <c r="F305" s="33">
        <f t="shared" si="9"/>
        <v>100</v>
      </c>
    </row>
    <row r="306" spans="1:6" ht="63.75" hidden="1" outlineLevel="2">
      <c r="A306" s="15" t="s">
        <v>1051</v>
      </c>
      <c r="B306" s="16" t="s">
        <v>1052</v>
      </c>
      <c r="C306" s="17">
        <v>64.3</v>
      </c>
      <c r="D306" s="17">
        <v>64.3</v>
      </c>
      <c r="E306" s="18">
        <f t="shared" si="8"/>
        <v>0</v>
      </c>
      <c r="F306" s="18">
        <f t="shared" si="9"/>
        <v>100</v>
      </c>
    </row>
    <row r="307" spans="1:6" ht="25.5" hidden="1" outlineLevel="2">
      <c r="A307" s="15" t="s">
        <v>1053</v>
      </c>
      <c r="B307" s="16" t="s">
        <v>1054</v>
      </c>
      <c r="C307" s="17">
        <v>1324.5</v>
      </c>
      <c r="D307" s="17">
        <v>1324.5</v>
      </c>
      <c r="E307" s="18">
        <f t="shared" si="8"/>
        <v>0</v>
      </c>
      <c r="F307" s="18">
        <f t="shared" si="9"/>
        <v>100</v>
      </c>
    </row>
    <row r="308" spans="1:6" ht="38.25" hidden="1" outlineLevel="2">
      <c r="A308" s="15" t="s">
        <v>1055</v>
      </c>
      <c r="B308" s="16" t="s">
        <v>1056</v>
      </c>
      <c r="C308" s="17">
        <v>162</v>
      </c>
      <c r="D308" s="17">
        <v>162</v>
      </c>
      <c r="E308" s="18">
        <f t="shared" si="8"/>
        <v>0</v>
      </c>
      <c r="F308" s="18">
        <f t="shared" si="9"/>
        <v>100</v>
      </c>
    </row>
    <row r="309" spans="1:6" ht="25.5" hidden="1" outlineLevel="2">
      <c r="A309" s="15" t="s">
        <v>1057</v>
      </c>
      <c r="B309" s="16" t="s">
        <v>1058</v>
      </c>
      <c r="C309" s="17">
        <v>154</v>
      </c>
      <c r="D309" s="17">
        <v>154</v>
      </c>
      <c r="E309" s="18">
        <f t="shared" si="8"/>
        <v>0</v>
      </c>
      <c r="F309" s="18">
        <f t="shared" si="9"/>
        <v>100</v>
      </c>
    </row>
    <row r="310" spans="1:6" ht="51" hidden="1" outlineLevel="2">
      <c r="A310" s="15" t="s">
        <v>1059</v>
      </c>
      <c r="B310" s="16" t="s">
        <v>1060</v>
      </c>
      <c r="C310" s="17">
        <v>43.3</v>
      </c>
      <c r="D310" s="17">
        <v>43.3</v>
      </c>
      <c r="E310" s="18">
        <f t="shared" si="8"/>
        <v>0</v>
      </c>
      <c r="F310" s="18">
        <f t="shared" si="9"/>
        <v>100</v>
      </c>
    </row>
    <row r="311" spans="1:6" ht="38.25" outlineLevel="1" collapsed="1">
      <c r="A311" s="80" t="s">
        <v>1049</v>
      </c>
      <c r="B311" s="81" t="s">
        <v>1050</v>
      </c>
      <c r="C311" s="82">
        <f>SUM(C306:C310)</f>
        <v>1748.1</v>
      </c>
      <c r="D311" s="82">
        <f>SUM(D306:D310)</f>
        <v>1748.1</v>
      </c>
      <c r="E311" s="83">
        <f t="shared" si="8"/>
        <v>0</v>
      </c>
      <c r="F311" s="83">
        <f t="shared" si="9"/>
        <v>100</v>
      </c>
    </row>
    <row r="312" spans="1:6" ht="51" hidden="1" outlineLevel="2">
      <c r="A312" s="15" t="s">
        <v>1063</v>
      </c>
      <c r="B312" s="16" t="s">
        <v>1064</v>
      </c>
      <c r="C312" s="17">
        <v>40.200000000000003</v>
      </c>
      <c r="D312" s="17">
        <v>40.200000000000003</v>
      </c>
      <c r="E312" s="18">
        <f t="shared" si="8"/>
        <v>0</v>
      </c>
      <c r="F312" s="18">
        <f t="shared" si="9"/>
        <v>100</v>
      </c>
    </row>
    <row r="313" spans="1:6" ht="127.5" hidden="1" outlineLevel="2">
      <c r="A313" s="15" t="s">
        <v>1065</v>
      </c>
      <c r="B313" s="25" t="s">
        <v>1066</v>
      </c>
      <c r="C313" s="17">
        <v>30</v>
      </c>
      <c r="D313" s="17">
        <v>30</v>
      </c>
      <c r="E313" s="18">
        <f t="shared" si="8"/>
        <v>0</v>
      </c>
      <c r="F313" s="18">
        <f t="shared" si="9"/>
        <v>100</v>
      </c>
    </row>
    <row r="314" spans="1:6" ht="25.5" hidden="1" outlineLevel="2">
      <c r="A314" s="15" t="s">
        <v>1067</v>
      </c>
      <c r="B314" s="16" t="s">
        <v>1068</v>
      </c>
      <c r="C314" s="17">
        <v>50</v>
      </c>
      <c r="D314" s="17">
        <v>50</v>
      </c>
      <c r="E314" s="18">
        <f t="shared" si="8"/>
        <v>0</v>
      </c>
      <c r="F314" s="18">
        <f t="shared" si="9"/>
        <v>100</v>
      </c>
    </row>
    <row r="315" spans="1:6" ht="51" hidden="1" outlineLevel="2">
      <c r="A315" s="15" t="s">
        <v>1069</v>
      </c>
      <c r="B315" s="16" t="s">
        <v>1070</v>
      </c>
      <c r="C315" s="17">
        <v>3</v>
      </c>
      <c r="D315" s="17">
        <v>3</v>
      </c>
      <c r="E315" s="18">
        <f t="shared" si="8"/>
        <v>0</v>
      </c>
      <c r="F315" s="18">
        <f t="shared" si="9"/>
        <v>100</v>
      </c>
    </row>
    <row r="316" spans="1:6" ht="25.5" hidden="1" outlineLevel="2">
      <c r="A316" s="15" t="s">
        <v>1071</v>
      </c>
      <c r="B316" s="16" t="s">
        <v>1072</v>
      </c>
      <c r="C316" s="17">
        <v>307.89999999999998</v>
      </c>
      <c r="D316" s="17">
        <v>307.60000000000002</v>
      </c>
      <c r="E316" s="18">
        <f t="shared" si="8"/>
        <v>-0.29999999999995453</v>
      </c>
      <c r="F316" s="18">
        <f t="shared" si="9"/>
        <v>99.902565768106541</v>
      </c>
    </row>
    <row r="317" spans="1:6" ht="76.5" hidden="1" outlineLevel="2">
      <c r="A317" s="15" t="s">
        <v>1073</v>
      </c>
      <c r="B317" s="16" t="s">
        <v>1074</v>
      </c>
      <c r="C317" s="17">
        <v>641.4</v>
      </c>
      <c r="D317" s="17">
        <v>638.79999999999995</v>
      </c>
      <c r="E317" s="18">
        <f t="shared" si="8"/>
        <v>-2.6000000000000227</v>
      </c>
      <c r="F317" s="18">
        <f t="shared" si="9"/>
        <v>99.594636732148416</v>
      </c>
    </row>
    <row r="318" spans="1:6" ht="38.25" hidden="1" outlineLevel="2">
      <c r="A318" s="15" t="s">
        <v>1075</v>
      </c>
      <c r="B318" s="16" t="s">
        <v>1076</v>
      </c>
      <c r="C318" s="17">
        <v>1996.4</v>
      </c>
      <c r="D318" s="17">
        <v>1965.4</v>
      </c>
      <c r="E318" s="18">
        <f t="shared" si="8"/>
        <v>-31</v>
      </c>
      <c r="F318" s="18">
        <f t="shared" si="9"/>
        <v>98.447204968944106</v>
      </c>
    </row>
    <row r="319" spans="1:6" ht="63.75" hidden="1" outlineLevel="2">
      <c r="A319" s="15" t="s">
        <v>1077</v>
      </c>
      <c r="B319" s="16" t="s">
        <v>1078</v>
      </c>
      <c r="C319" s="17">
        <v>45715.3</v>
      </c>
      <c r="D319" s="17">
        <v>18162.7</v>
      </c>
      <c r="E319" s="18">
        <f t="shared" si="8"/>
        <v>-27552.600000000002</v>
      </c>
      <c r="F319" s="18">
        <f t="shared" si="9"/>
        <v>39.730024740076082</v>
      </c>
    </row>
    <row r="320" spans="1:6" ht="63.75" hidden="1" outlineLevel="2">
      <c r="A320" s="15" t="s">
        <v>1079</v>
      </c>
      <c r="B320" s="16" t="s">
        <v>1080</v>
      </c>
      <c r="C320" s="17">
        <v>387.7</v>
      </c>
      <c r="D320" s="17">
        <v>151.1</v>
      </c>
      <c r="E320" s="18">
        <f t="shared" si="8"/>
        <v>-236.6</v>
      </c>
      <c r="F320" s="18">
        <f t="shared" si="9"/>
        <v>38.973433066804233</v>
      </c>
    </row>
    <row r="321" spans="1:6" ht="153" hidden="1" outlineLevel="2">
      <c r="A321" s="15" t="s">
        <v>1081</v>
      </c>
      <c r="B321" s="25" t="s">
        <v>1082</v>
      </c>
      <c r="C321" s="17">
        <v>16076.7</v>
      </c>
      <c r="D321" s="17">
        <v>15410.9</v>
      </c>
      <c r="E321" s="18">
        <f t="shared" si="8"/>
        <v>-665.80000000000109</v>
      </c>
      <c r="F321" s="18">
        <f t="shared" si="9"/>
        <v>95.858602822718581</v>
      </c>
    </row>
    <row r="322" spans="1:6" ht="38.25" outlineLevel="1" collapsed="1">
      <c r="A322" s="80" t="s">
        <v>1061</v>
      </c>
      <c r="B322" s="81" t="s">
        <v>1062</v>
      </c>
      <c r="C322" s="82">
        <f>SUM(C312:C321)</f>
        <v>65248.600000000006</v>
      </c>
      <c r="D322" s="82">
        <f>SUM(D312:D321)</f>
        <v>36759.699999999997</v>
      </c>
      <c r="E322" s="83">
        <f t="shared" si="8"/>
        <v>-28488.900000000009</v>
      </c>
      <c r="F322" s="83">
        <f t="shared" si="9"/>
        <v>56.337913763666947</v>
      </c>
    </row>
    <row r="323" spans="1:6" ht="51" hidden="1" outlineLevel="2">
      <c r="A323" s="15" t="s">
        <v>1085</v>
      </c>
      <c r="B323" s="16" t="s">
        <v>1086</v>
      </c>
      <c r="C323" s="17">
        <v>16</v>
      </c>
      <c r="D323" s="17">
        <v>16</v>
      </c>
      <c r="E323" s="18">
        <f t="shared" si="8"/>
        <v>0</v>
      </c>
      <c r="F323" s="18">
        <f t="shared" si="9"/>
        <v>100</v>
      </c>
    </row>
    <row r="324" spans="1:6" ht="25.5" hidden="1" outlineLevel="2">
      <c r="A324" s="15" t="s">
        <v>1087</v>
      </c>
      <c r="B324" s="16" t="s">
        <v>1088</v>
      </c>
      <c r="C324" s="17">
        <v>140.6</v>
      </c>
      <c r="D324" s="17">
        <v>140.6</v>
      </c>
      <c r="E324" s="18">
        <f t="shared" si="8"/>
        <v>0</v>
      </c>
      <c r="F324" s="18">
        <f t="shared" si="9"/>
        <v>100</v>
      </c>
    </row>
    <row r="325" spans="1:6" ht="38.25" hidden="1" outlineLevel="2">
      <c r="A325" s="15" t="s">
        <v>1089</v>
      </c>
      <c r="B325" s="16" t="s">
        <v>1090</v>
      </c>
      <c r="C325" s="17">
        <v>262.89999999999998</v>
      </c>
      <c r="D325" s="17">
        <v>262.89999999999998</v>
      </c>
      <c r="E325" s="18">
        <f t="shared" si="8"/>
        <v>0</v>
      </c>
      <c r="F325" s="18">
        <f t="shared" si="9"/>
        <v>100</v>
      </c>
    </row>
    <row r="326" spans="1:6" ht="51" hidden="1" outlineLevel="2">
      <c r="A326" s="15" t="s">
        <v>1091</v>
      </c>
      <c r="B326" s="16" t="s">
        <v>1092</v>
      </c>
      <c r="C326" s="17">
        <v>64</v>
      </c>
      <c r="D326" s="17">
        <v>64</v>
      </c>
      <c r="E326" s="18">
        <f t="shared" si="8"/>
        <v>0</v>
      </c>
      <c r="F326" s="18">
        <f t="shared" si="9"/>
        <v>100</v>
      </c>
    </row>
    <row r="327" spans="1:6" ht="38.25" outlineLevel="1" collapsed="1">
      <c r="A327" s="80" t="s">
        <v>1083</v>
      </c>
      <c r="B327" s="81" t="s">
        <v>1084</v>
      </c>
      <c r="C327" s="82">
        <f>SUM(C323:C326)</f>
        <v>483.5</v>
      </c>
      <c r="D327" s="82">
        <f>SUM(D323:D326)</f>
        <v>483.5</v>
      </c>
      <c r="E327" s="83">
        <f t="shared" si="8"/>
        <v>0</v>
      </c>
      <c r="F327" s="83">
        <f t="shared" si="9"/>
        <v>100</v>
      </c>
    </row>
    <row r="328" spans="1:6" ht="25.5" hidden="1" outlineLevel="2">
      <c r="A328" s="15" t="s">
        <v>1094</v>
      </c>
      <c r="B328" s="16" t="s">
        <v>129</v>
      </c>
      <c r="C328" s="17">
        <v>11800.15</v>
      </c>
      <c r="D328" s="17">
        <v>11798.4</v>
      </c>
      <c r="E328" s="18">
        <f t="shared" ref="E328:E376" si="10">D328-C328</f>
        <v>-1.75</v>
      </c>
      <c r="F328" s="18">
        <f t="shared" ref="F328:F376" si="11">D328/C328*100</f>
        <v>99.98516968004644</v>
      </c>
    </row>
    <row r="329" spans="1:6" ht="38.25" outlineLevel="1" collapsed="1">
      <c r="A329" s="80" t="s">
        <v>1093</v>
      </c>
      <c r="B329" s="81" t="s">
        <v>227</v>
      </c>
      <c r="C329" s="82">
        <f>C328</f>
        <v>11800.15</v>
      </c>
      <c r="D329" s="82">
        <f>D328</f>
        <v>11798.4</v>
      </c>
      <c r="E329" s="83">
        <f t="shared" si="10"/>
        <v>-1.75</v>
      </c>
      <c r="F329" s="83">
        <f t="shared" si="11"/>
        <v>99.98516968004644</v>
      </c>
    </row>
    <row r="330" spans="1:6" ht="76.5">
      <c r="A330" s="31" t="s">
        <v>1047</v>
      </c>
      <c r="B330" s="32" t="s">
        <v>1048</v>
      </c>
      <c r="C330" s="29">
        <f>C329+C327+C322+C311</f>
        <v>79280.350000000006</v>
      </c>
      <c r="D330" s="29">
        <f>D329+D327+D322+D311</f>
        <v>50789.7</v>
      </c>
      <c r="E330" s="33">
        <f t="shared" si="10"/>
        <v>-28490.650000000009</v>
      </c>
      <c r="F330" s="33">
        <f t="shared" si="11"/>
        <v>64.063415461712765</v>
      </c>
    </row>
    <row r="331" spans="1:6" ht="76.5" hidden="1" outlineLevel="2">
      <c r="A331" s="15" t="s">
        <v>1101</v>
      </c>
      <c r="B331" s="16" t="s">
        <v>1102</v>
      </c>
      <c r="C331" s="17">
        <v>794.3</v>
      </c>
      <c r="D331" s="17">
        <v>794.3</v>
      </c>
      <c r="E331" s="18">
        <f t="shared" si="10"/>
        <v>0</v>
      </c>
      <c r="F331" s="18">
        <f t="shared" si="11"/>
        <v>100</v>
      </c>
    </row>
    <row r="332" spans="1:6" ht="25.5" outlineLevel="1" collapsed="1">
      <c r="A332" s="80" t="s">
        <v>1097</v>
      </c>
      <c r="B332" s="81" t="s">
        <v>1098</v>
      </c>
      <c r="C332" s="82">
        <f>C331</f>
        <v>794.3</v>
      </c>
      <c r="D332" s="82">
        <f>D331</f>
        <v>794.3</v>
      </c>
      <c r="E332" s="83">
        <f t="shared" si="10"/>
        <v>0</v>
      </c>
      <c r="F332" s="83">
        <f t="shared" si="11"/>
        <v>100</v>
      </c>
    </row>
    <row r="333" spans="1:6" ht="25.5" hidden="1" outlineLevel="2">
      <c r="A333" s="15" t="s">
        <v>1113</v>
      </c>
      <c r="B333" s="16" t="s">
        <v>1114</v>
      </c>
      <c r="C333" s="17">
        <v>76.5</v>
      </c>
      <c r="D333" s="17">
        <v>76.5</v>
      </c>
      <c r="E333" s="18">
        <f t="shared" si="10"/>
        <v>0</v>
      </c>
      <c r="F333" s="18">
        <f t="shared" si="11"/>
        <v>100</v>
      </c>
    </row>
    <row r="334" spans="1:6" ht="25.5" hidden="1" outlineLevel="2">
      <c r="A334" s="15" t="s">
        <v>1115</v>
      </c>
      <c r="B334" s="16" t="s">
        <v>1116</v>
      </c>
      <c r="C334" s="17">
        <v>35.6</v>
      </c>
      <c r="D334" s="17">
        <v>35.6</v>
      </c>
      <c r="E334" s="18">
        <f t="shared" si="10"/>
        <v>0</v>
      </c>
      <c r="F334" s="18">
        <f t="shared" si="11"/>
        <v>100</v>
      </c>
    </row>
    <row r="335" spans="1:6" ht="63.75" hidden="1" outlineLevel="2">
      <c r="A335" s="15" t="s">
        <v>1117</v>
      </c>
      <c r="B335" s="16" t="s">
        <v>1118</v>
      </c>
      <c r="C335" s="17">
        <v>13899.2</v>
      </c>
      <c r="D335" s="17">
        <v>13294.4</v>
      </c>
      <c r="E335" s="18">
        <f t="shared" si="10"/>
        <v>-604.80000000000109</v>
      </c>
      <c r="F335" s="18">
        <f t="shared" si="11"/>
        <v>95.648670427074933</v>
      </c>
    </row>
    <row r="336" spans="1:6" ht="38.25" outlineLevel="1" collapsed="1">
      <c r="A336" s="80" t="s">
        <v>1109</v>
      </c>
      <c r="B336" s="81" t="s">
        <v>1110</v>
      </c>
      <c r="C336" s="82">
        <f>SUM(C333:C335)</f>
        <v>14011.300000000001</v>
      </c>
      <c r="D336" s="82">
        <f>SUM(D333:D335)</f>
        <v>13406.5</v>
      </c>
      <c r="E336" s="85">
        <f t="shared" si="10"/>
        <v>-604.80000000000109</v>
      </c>
      <c r="F336" s="85">
        <f t="shared" si="11"/>
        <v>95.683484045020791</v>
      </c>
    </row>
    <row r="337" spans="1:6" ht="38.25">
      <c r="A337" s="31" t="s">
        <v>1095</v>
      </c>
      <c r="B337" s="32" t="s">
        <v>1096</v>
      </c>
      <c r="C337" s="29">
        <f>C336+C332</f>
        <v>14805.6</v>
      </c>
      <c r="D337" s="29">
        <f>D336+D332</f>
        <v>14200.8</v>
      </c>
      <c r="E337" s="30">
        <f t="shared" si="10"/>
        <v>-604.80000000000109</v>
      </c>
      <c r="F337" s="30">
        <f t="shared" si="11"/>
        <v>95.91505916680174</v>
      </c>
    </row>
    <row r="338" spans="1:6" ht="25.5" hidden="1">
      <c r="A338" s="27" t="s">
        <v>1267</v>
      </c>
      <c r="B338" s="28"/>
      <c r="C338" s="29">
        <f>C337+C330+C305+C297+C289+C230+C184+C160+C149+C115+C93+C61+C17</f>
        <v>1672850.3800000001</v>
      </c>
      <c r="D338" s="29">
        <f>D337+D330+D305+D297+D289+D230+D184+D160+D149+D115+D93+D61+D17</f>
        <v>1379388.04</v>
      </c>
      <c r="E338" s="30"/>
      <c r="F338" s="30"/>
    </row>
    <row r="339" spans="1:6" ht="25.5" hidden="1" outlineLevel="2">
      <c r="A339" s="15" t="s">
        <v>1179</v>
      </c>
      <c r="B339" s="16" t="s">
        <v>1180</v>
      </c>
      <c r="C339" s="17">
        <v>1818.4</v>
      </c>
      <c r="D339" s="17">
        <v>1815.3</v>
      </c>
      <c r="E339" s="18">
        <f t="shared" si="10"/>
        <v>-3.1000000000001364</v>
      </c>
      <c r="F339" s="18">
        <f t="shared" si="11"/>
        <v>99.829520457545087</v>
      </c>
    </row>
    <row r="340" spans="1:6" ht="25.5" hidden="1" outlineLevel="2">
      <c r="A340" s="15" t="s">
        <v>1181</v>
      </c>
      <c r="B340" s="16" t="s">
        <v>1182</v>
      </c>
      <c r="C340" s="17">
        <v>1148.2</v>
      </c>
      <c r="D340" s="17">
        <v>1147.5999999999999</v>
      </c>
      <c r="E340" s="18">
        <f t="shared" si="10"/>
        <v>-0.60000000000013642</v>
      </c>
      <c r="F340" s="18">
        <f t="shared" si="11"/>
        <v>99.9477442954189</v>
      </c>
    </row>
    <row r="341" spans="1:6" hidden="1" outlineLevel="2">
      <c r="A341" s="15" t="s">
        <v>1183</v>
      </c>
      <c r="B341" s="16" t="s">
        <v>1184</v>
      </c>
      <c r="C341" s="17">
        <v>2331</v>
      </c>
      <c r="D341" s="17">
        <v>2326.8000000000002</v>
      </c>
      <c r="E341" s="18">
        <f t="shared" si="10"/>
        <v>-4.1999999999998181</v>
      </c>
      <c r="F341" s="18">
        <f t="shared" si="11"/>
        <v>99.819819819819827</v>
      </c>
    </row>
    <row r="342" spans="1:6" ht="25.5" hidden="1" outlineLevel="2">
      <c r="A342" s="15" t="s">
        <v>1185</v>
      </c>
      <c r="B342" s="16" t="s">
        <v>129</v>
      </c>
      <c r="C342" s="17">
        <v>46660.1</v>
      </c>
      <c r="D342" s="17">
        <v>46570</v>
      </c>
      <c r="E342" s="18">
        <f t="shared" si="10"/>
        <v>-90.099999999998545</v>
      </c>
      <c r="F342" s="18">
        <f t="shared" si="11"/>
        <v>99.806901399696955</v>
      </c>
    </row>
    <row r="343" spans="1:6" ht="38.25" hidden="1">
      <c r="A343" s="31" t="s">
        <v>1177</v>
      </c>
      <c r="B343" s="32" t="s">
        <v>1178</v>
      </c>
      <c r="C343" s="29">
        <f>SUM(C339:C342)</f>
        <v>51957.7</v>
      </c>
      <c r="D343" s="29">
        <f>SUM(D339:D342)</f>
        <v>51859.7</v>
      </c>
      <c r="E343" s="33">
        <f t="shared" si="10"/>
        <v>-98</v>
      </c>
      <c r="F343" s="33">
        <f t="shared" si="11"/>
        <v>99.811385030515211</v>
      </c>
    </row>
    <row r="344" spans="1:6" ht="25.5" hidden="1" outlineLevel="2">
      <c r="A344" s="15" t="s">
        <v>1188</v>
      </c>
      <c r="B344" s="16" t="s">
        <v>1189</v>
      </c>
      <c r="C344" s="17">
        <v>3143.5</v>
      </c>
      <c r="D344" s="17">
        <v>3110.3</v>
      </c>
      <c r="E344" s="18">
        <f t="shared" si="10"/>
        <v>-33.199999999999818</v>
      </c>
      <c r="F344" s="18">
        <f t="shared" si="11"/>
        <v>98.94385239382855</v>
      </c>
    </row>
    <row r="345" spans="1:6" ht="25.5" hidden="1" outlineLevel="2">
      <c r="A345" s="15" t="s">
        <v>1190</v>
      </c>
      <c r="B345" s="16" t="s">
        <v>157</v>
      </c>
      <c r="C345" s="17">
        <v>288.10000000000002</v>
      </c>
      <c r="D345" s="17">
        <v>257.3</v>
      </c>
      <c r="E345" s="18">
        <f t="shared" si="10"/>
        <v>-30.800000000000011</v>
      </c>
      <c r="F345" s="18">
        <f t="shared" si="11"/>
        <v>89.309267615411315</v>
      </c>
    </row>
    <row r="346" spans="1:6" ht="25.5" hidden="1" outlineLevel="2">
      <c r="A346" s="15" t="s">
        <v>1191</v>
      </c>
      <c r="B346" s="16" t="s">
        <v>1192</v>
      </c>
      <c r="C346" s="17">
        <v>8</v>
      </c>
      <c r="D346" s="17">
        <v>8</v>
      </c>
      <c r="E346" s="18">
        <f t="shared" si="10"/>
        <v>0</v>
      </c>
      <c r="F346" s="18">
        <f t="shared" si="11"/>
        <v>100</v>
      </c>
    </row>
    <row r="347" spans="1:6" ht="51" hidden="1" outlineLevel="2">
      <c r="A347" s="15" t="s">
        <v>1193</v>
      </c>
      <c r="B347" s="16" t="s">
        <v>1194</v>
      </c>
      <c r="C347" s="17">
        <v>3473.5</v>
      </c>
      <c r="D347" s="17">
        <v>3473.5</v>
      </c>
      <c r="E347" s="18">
        <f t="shared" si="10"/>
        <v>0</v>
      </c>
      <c r="F347" s="18">
        <f t="shared" si="11"/>
        <v>100</v>
      </c>
    </row>
    <row r="348" spans="1:6" ht="25.5" hidden="1" outlineLevel="2">
      <c r="A348" s="15" t="s">
        <v>1195</v>
      </c>
      <c r="B348" s="16" t="s">
        <v>1196</v>
      </c>
      <c r="C348" s="17">
        <v>174.6</v>
      </c>
      <c r="D348" s="17">
        <v>174.6</v>
      </c>
      <c r="E348" s="18">
        <f t="shared" si="10"/>
        <v>0</v>
      </c>
      <c r="F348" s="18">
        <f t="shared" si="11"/>
        <v>100</v>
      </c>
    </row>
    <row r="349" spans="1:6" ht="25.5" hidden="1" outlineLevel="2">
      <c r="A349" s="15" t="s">
        <v>1197</v>
      </c>
      <c r="B349" s="16" t="s">
        <v>1198</v>
      </c>
      <c r="C349" s="17">
        <v>845.4</v>
      </c>
      <c r="D349" s="17">
        <v>845.4</v>
      </c>
      <c r="E349" s="18">
        <f t="shared" si="10"/>
        <v>0</v>
      </c>
      <c r="F349" s="18">
        <f t="shared" si="11"/>
        <v>100</v>
      </c>
    </row>
    <row r="350" spans="1:6" ht="25.5" hidden="1" outlineLevel="2">
      <c r="A350" s="15" t="s">
        <v>1199</v>
      </c>
      <c r="B350" s="16" t="s">
        <v>1200</v>
      </c>
      <c r="C350" s="17">
        <v>10</v>
      </c>
      <c r="D350" s="17">
        <v>10</v>
      </c>
      <c r="E350" s="18">
        <f t="shared" si="10"/>
        <v>0</v>
      </c>
      <c r="F350" s="18">
        <f t="shared" si="11"/>
        <v>100</v>
      </c>
    </row>
    <row r="351" spans="1:6" ht="63.75" hidden="1" outlineLevel="2">
      <c r="A351" s="15" t="s">
        <v>1201</v>
      </c>
      <c r="B351" s="16" t="s">
        <v>1202</v>
      </c>
      <c r="C351" s="17">
        <v>7208.1</v>
      </c>
      <c r="D351" s="17">
        <v>7208.1</v>
      </c>
      <c r="E351" s="18">
        <f t="shared" si="10"/>
        <v>0</v>
      </c>
      <c r="F351" s="18">
        <f t="shared" si="11"/>
        <v>100</v>
      </c>
    </row>
    <row r="352" spans="1:6" ht="63.75" hidden="1" outlineLevel="2">
      <c r="A352" s="15" t="s">
        <v>1203</v>
      </c>
      <c r="B352" s="16" t="s">
        <v>1204</v>
      </c>
      <c r="C352" s="17">
        <v>314.89999999999998</v>
      </c>
      <c r="D352" s="17">
        <v>314.89999999999998</v>
      </c>
      <c r="E352" s="18">
        <f t="shared" si="10"/>
        <v>0</v>
      </c>
      <c r="F352" s="18">
        <f t="shared" si="11"/>
        <v>100</v>
      </c>
    </row>
    <row r="353" spans="1:6" ht="76.5" hidden="1">
      <c r="A353" s="31" t="s">
        <v>1186</v>
      </c>
      <c r="B353" s="32" t="s">
        <v>1187</v>
      </c>
      <c r="C353" s="29">
        <f>SUM(C344:C352)</f>
        <v>15466.1</v>
      </c>
      <c r="D353" s="29">
        <f>SUM(D344:D352)</f>
        <v>15402.1</v>
      </c>
      <c r="E353" s="30">
        <f t="shared" si="10"/>
        <v>-64</v>
      </c>
      <c r="F353" s="30">
        <f t="shared" si="11"/>
        <v>99.586191735473065</v>
      </c>
    </row>
    <row r="354" spans="1:6" ht="89.25" hidden="1" outlineLevel="2">
      <c r="A354" s="15" t="s">
        <v>1209</v>
      </c>
      <c r="B354" s="16" t="s">
        <v>1210</v>
      </c>
      <c r="C354" s="17">
        <v>300</v>
      </c>
      <c r="D354" s="17">
        <v>300</v>
      </c>
      <c r="E354" s="18">
        <f t="shared" si="10"/>
        <v>0</v>
      </c>
      <c r="F354" s="18">
        <f t="shared" si="11"/>
        <v>100</v>
      </c>
    </row>
    <row r="355" spans="1:6" ht="63.75" hidden="1" outlineLevel="2">
      <c r="A355" s="15" t="s">
        <v>1213</v>
      </c>
      <c r="B355" s="16" t="s">
        <v>1214</v>
      </c>
      <c r="C355" s="17">
        <v>494.7</v>
      </c>
      <c r="D355" s="17">
        <v>494.7</v>
      </c>
      <c r="E355" s="18">
        <f t="shared" si="10"/>
        <v>0</v>
      </c>
      <c r="F355" s="18">
        <f t="shared" si="11"/>
        <v>100</v>
      </c>
    </row>
    <row r="356" spans="1:6" ht="51" hidden="1" outlineLevel="2">
      <c r="A356" s="15" t="s">
        <v>1217</v>
      </c>
      <c r="B356" s="16" t="s">
        <v>1218</v>
      </c>
      <c r="C356" s="17">
        <v>58.3</v>
      </c>
      <c r="D356" s="17">
        <v>39.799999999999997</v>
      </c>
      <c r="E356" s="18">
        <f t="shared" si="10"/>
        <v>-18.5</v>
      </c>
      <c r="F356" s="18">
        <f t="shared" si="11"/>
        <v>68.267581475128651</v>
      </c>
    </row>
    <row r="357" spans="1:6" ht="38.25" hidden="1" outlineLevel="2">
      <c r="A357" s="15" t="s">
        <v>1221</v>
      </c>
      <c r="B357" s="16" t="s">
        <v>1222</v>
      </c>
      <c r="C357" s="17">
        <v>1773.9</v>
      </c>
      <c r="D357" s="17">
        <v>1773.9</v>
      </c>
      <c r="E357" s="18">
        <f t="shared" si="10"/>
        <v>0</v>
      </c>
      <c r="F357" s="18">
        <f t="shared" si="11"/>
        <v>100</v>
      </c>
    </row>
    <row r="358" spans="1:6" ht="102" hidden="1" outlineLevel="2">
      <c r="A358" s="15" t="s">
        <v>1225</v>
      </c>
      <c r="B358" s="16" t="s">
        <v>1226</v>
      </c>
      <c r="C358" s="17">
        <v>208.1</v>
      </c>
      <c r="D358" s="17">
        <v>208.1</v>
      </c>
      <c r="E358" s="18">
        <f t="shared" si="10"/>
        <v>0</v>
      </c>
      <c r="F358" s="18">
        <f t="shared" si="11"/>
        <v>100</v>
      </c>
    </row>
    <row r="359" spans="1:6" ht="89.25" hidden="1" outlineLevel="2">
      <c r="A359" s="15" t="s">
        <v>1229</v>
      </c>
      <c r="B359" s="16" t="s">
        <v>1230</v>
      </c>
      <c r="C359" s="17">
        <v>1.3</v>
      </c>
      <c r="D359" s="17">
        <v>1.3</v>
      </c>
      <c r="E359" s="18">
        <f t="shared" si="10"/>
        <v>0</v>
      </c>
      <c r="F359" s="18">
        <f t="shared" si="11"/>
        <v>100</v>
      </c>
    </row>
    <row r="360" spans="1:6" ht="51" hidden="1" outlineLevel="2">
      <c r="A360" s="15" t="s">
        <v>1233</v>
      </c>
      <c r="B360" s="16" t="s">
        <v>1234</v>
      </c>
      <c r="C360" s="17">
        <v>552.4</v>
      </c>
      <c r="D360" s="17">
        <v>552.20000000000005</v>
      </c>
      <c r="E360" s="18">
        <f t="shared" si="10"/>
        <v>-0.19999999999993179</v>
      </c>
      <c r="F360" s="18">
        <f t="shared" si="11"/>
        <v>99.963794351918907</v>
      </c>
    </row>
    <row r="361" spans="1:6" ht="76.5" hidden="1" outlineLevel="2">
      <c r="A361" s="15" t="s">
        <v>1237</v>
      </c>
      <c r="B361" s="16" t="s">
        <v>1238</v>
      </c>
      <c r="C361" s="17">
        <v>16.2</v>
      </c>
      <c r="D361" s="17">
        <v>14.6</v>
      </c>
      <c r="E361" s="18">
        <f t="shared" si="10"/>
        <v>-1.5999999999999996</v>
      </c>
      <c r="F361" s="18">
        <f t="shared" si="11"/>
        <v>90.123456790123456</v>
      </c>
    </row>
    <row r="362" spans="1:6" ht="51" hidden="1" outlineLevel="2">
      <c r="A362" s="15" t="s">
        <v>1241</v>
      </c>
      <c r="B362" s="16" t="s">
        <v>1242</v>
      </c>
      <c r="C362" s="17">
        <v>781.2</v>
      </c>
      <c r="D362" s="17">
        <v>781.2</v>
      </c>
      <c r="E362" s="18">
        <f t="shared" si="10"/>
        <v>0</v>
      </c>
      <c r="F362" s="18">
        <f t="shared" si="11"/>
        <v>100</v>
      </c>
    </row>
    <row r="363" spans="1:6" ht="38.25" hidden="1" outlineLevel="2">
      <c r="A363" s="15" t="s">
        <v>1245</v>
      </c>
      <c r="B363" s="16" t="s">
        <v>1246</v>
      </c>
      <c r="C363" s="17">
        <v>544.29999999999995</v>
      </c>
      <c r="D363" s="17">
        <v>544.29999999999995</v>
      </c>
      <c r="E363" s="18">
        <f t="shared" si="10"/>
        <v>0</v>
      </c>
      <c r="F363" s="18">
        <f t="shared" si="11"/>
        <v>100</v>
      </c>
    </row>
    <row r="364" spans="1:6" ht="229.5" hidden="1" outlineLevel="2">
      <c r="A364" s="15" t="s">
        <v>1249</v>
      </c>
      <c r="B364" s="25" t="s">
        <v>1250</v>
      </c>
      <c r="C364" s="17">
        <v>144.1</v>
      </c>
      <c r="D364" s="17">
        <v>144.1</v>
      </c>
      <c r="E364" s="18">
        <f t="shared" si="10"/>
        <v>0</v>
      </c>
      <c r="F364" s="18">
        <f t="shared" si="11"/>
        <v>100</v>
      </c>
    </row>
    <row r="365" spans="1:6" ht="25.5" hidden="1" outlineLevel="2">
      <c r="A365" s="15" t="s">
        <v>1252</v>
      </c>
      <c r="B365" s="16" t="s">
        <v>1253</v>
      </c>
      <c r="C365" s="17">
        <v>2222.9</v>
      </c>
      <c r="D365" s="17">
        <v>2161.6</v>
      </c>
      <c r="E365" s="18">
        <f t="shared" si="10"/>
        <v>-61.300000000000182</v>
      </c>
      <c r="F365" s="18">
        <f t="shared" si="11"/>
        <v>97.242341085968775</v>
      </c>
    </row>
    <row r="366" spans="1:6" ht="89.25" hidden="1" outlineLevel="2">
      <c r="A366" s="15" t="s">
        <v>1256</v>
      </c>
      <c r="B366" s="16" t="s">
        <v>116</v>
      </c>
      <c r="C366" s="17">
        <v>1402.3</v>
      </c>
      <c r="D366" s="17">
        <v>0</v>
      </c>
      <c r="E366" s="18">
        <f t="shared" si="10"/>
        <v>-1402.3</v>
      </c>
      <c r="F366" s="18">
        <f t="shared" si="11"/>
        <v>0</v>
      </c>
    </row>
    <row r="367" spans="1:6" ht="38.25" hidden="1" outlineLevel="2">
      <c r="A367" s="15" t="s">
        <v>1257</v>
      </c>
      <c r="B367" s="16" t="s">
        <v>120</v>
      </c>
      <c r="C367" s="17">
        <v>5742.8</v>
      </c>
      <c r="D367" s="17">
        <v>0</v>
      </c>
      <c r="E367" s="18">
        <f t="shared" si="10"/>
        <v>-5742.8</v>
      </c>
      <c r="F367" s="18">
        <f t="shared" si="11"/>
        <v>0</v>
      </c>
    </row>
    <row r="368" spans="1:6" ht="63.75" hidden="1" outlineLevel="2">
      <c r="A368" s="15" t="s">
        <v>1258</v>
      </c>
      <c r="B368" s="16" t="s">
        <v>1204</v>
      </c>
      <c r="C368" s="17">
        <v>317.10000000000002</v>
      </c>
      <c r="D368" s="17">
        <v>314.8</v>
      </c>
      <c r="E368" s="18">
        <f t="shared" si="10"/>
        <v>-2.3000000000000114</v>
      </c>
      <c r="F368" s="18">
        <f t="shared" si="11"/>
        <v>99.274676758120464</v>
      </c>
    </row>
    <row r="369" spans="1:6" ht="38.25" outlineLevel="2">
      <c r="A369" s="80" t="s">
        <v>1177</v>
      </c>
      <c r="B369" s="81" t="s">
        <v>1178</v>
      </c>
      <c r="C369" s="82">
        <v>51957.7</v>
      </c>
      <c r="D369" s="82">
        <v>51859.7</v>
      </c>
      <c r="E369" s="83">
        <f t="shared" si="10"/>
        <v>-98</v>
      </c>
      <c r="F369" s="83">
        <f t="shared" si="11"/>
        <v>99.811385030515211</v>
      </c>
    </row>
    <row r="370" spans="1:6" ht="76.5" outlineLevel="2">
      <c r="A370" s="80" t="s">
        <v>1186</v>
      </c>
      <c r="B370" s="81" t="s">
        <v>1187</v>
      </c>
      <c r="C370" s="82">
        <v>15466.1</v>
      </c>
      <c r="D370" s="82">
        <v>15402.1</v>
      </c>
      <c r="E370" s="85">
        <f t="shared" si="10"/>
        <v>-64</v>
      </c>
      <c r="F370" s="85">
        <f t="shared" si="11"/>
        <v>99.586191735473065</v>
      </c>
    </row>
    <row r="371" spans="1:6" ht="63.75">
      <c r="A371" s="80" t="s">
        <v>1207</v>
      </c>
      <c r="B371" s="81" t="s">
        <v>1208</v>
      </c>
      <c r="C371" s="82">
        <f>SUM(C354:C368)</f>
        <v>14559.6</v>
      </c>
      <c r="D371" s="82">
        <f>SUM(D354:D368)</f>
        <v>7330.6000000000013</v>
      </c>
      <c r="E371" s="83">
        <f t="shared" si="10"/>
        <v>-7228.9999999999991</v>
      </c>
      <c r="F371" s="83">
        <f t="shared" si="11"/>
        <v>50.348910684359474</v>
      </c>
    </row>
    <row r="372" spans="1:6" hidden="1" outlineLevel="2">
      <c r="A372" s="15" t="s">
        <v>1263</v>
      </c>
      <c r="B372" s="16" t="s">
        <v>135</v>
      </c>
      <c r="C372" s="17">
        <v>22757.5</v>
      </c>
      <c r="D372" s="17">
        <v>22720.9</v>
      </c>
      <c r="E372" s="18">
        <f t="shared" si="10"/>
        <v>-36.599999999998545</v>
      </c>
      <c r="F372" s="18">
        <f t="shared" si="11"/>
        <v>99.839173898714719</v>
      </c>
    </row>
    <row r="373" spans="1:6" ht="38.25" collapsed="1">
      <c r="A373" s="80" t="s">
        <v>1261</v>
      </c>
      <c r="B373" s="81" t="s">
        <v>1262</v>
      </c>
      <c r="C373" s="82">
        <f>C372</f>
        <v>22757.5</v>
      </c>
      <c r="D373" s="82">
        <f>D372</f>
        <v>22720.9</v>
      </c>
      <c r="E373" s="83">
        <f t="shared" si="10"/>
        <v>-36.599999999998545</v>
      </c>
      <c r="F373" s="83">
        <f t="shared" si="11"/>
        <v>99.839173898714719</v>
      </c>
    </row>
    <row r="374" spans="1:6" hidden="1">
      <c r="A374" s="393" t="s">
        <v>1268</v>
      </c>
      <c r="B374" s="394"/>
      <c r="C374" s="29">
        <f>C373+C371+C353+C343</f>
        <v>104740.9</v>
      </c>
      <c r="D374" s="29">
        <f>D373+D371+D353+D343</f>
        <v>97313.3</v>
      </c>
      <c r="E374" s="30"/>
      <c r="F374" s="30"/>
    </row>
    <row r="375" spans="1:6" hidden="1">
      <c r="A375" s="34" t="s">
        <v>12</v>
      </c>
      <c r="B375" s="35"/>
      <c r="C375" s="36">
        <f>C374+C338</f>
        <v>1777591.28</v>
      </c>
      <c r="D375" s="36">
        <f>D374+D338</f>
        <v>1476701.34</v>
      </c>
      <c r="E375" s="18">
        <f t="shared" si="10"/>
        <v>-300889.93999999994</v>
      </c>
      <c r="F375" s="18">
        <f t="shared" si="11"/>
        <v>83.073165165391686</v>
      </c>
    </row>
    <row r="376" spans="1:6" ht="12.75" hidden="1" customHeight="1">
      <c r="A376" s="37"/>
      <c r="B376" s="38" t="s">
        <v>1269</v>
      </c>
      <c r="C376" s="39">
        <v>1777591.3</v>
      </c>
      <c r="D376" s="39">
        <v>1476701.3</v>
      </c>
      <c r="E376" s="40">
        <f t="shared" si="10"/>
        <v>-300890</v>
      </c>
      <c r="F376" s="40">
        <f t="shared" si="11"/>
        <v>83.073161980484485</v>
      </c>
    </row>
    <row r="377" spans="1:6">
      <c r="A377" s="536" t="s">
        <v>1268</v>
      </c>
      <c r="B377" s="537"/>
      <c r="C377" s="86">
        <f>C369+C370+C371+C373</f>
        <v>104740.90000000001</v>
      </c>
      <c r="D377" s="86">
        <f>D369+D370+D371+D373</f>
        <v>97313.300000000017</v>
      </c>
      <c r="E377" s="33">
        <f t="shared" ref="E377" si="12">D377-C377</f>
        <v>-7427.5999999999913</v>
      </c>
      <c r="F377" s="33">
        <f t="shared" ref="F377" si="13">D377/C377*100</f>
        <v>92.908596355387445</v>
      </c>
    </row>
    <row r="378" spans="1:6">
      <c r="A378" s="14" t="s">
        <v>1311</v>
      </c>
      <c r="B378" s="44"/>
      <c r="C378" s="44">
        <v>1777591.3</v>
      </c>
      <c r="D378" s="44">
        <v>1476701.3</v>
      </c>
      <c r="E378" s="83">
        <f t="shared" ref="E378" si="14">D378-C378</f>
        <v>-300890</v>
      </c>
      <c r="F378" s="83">
        <f t="shared" ref="F378" si="15">D378/C378*100</f>
        <v>83.073161980484485</v>
      </c>
    </row>
  </sheetData>
  <autoFilter ref="A6:H376">
    <filterColumn colId="0">
      <colorFilter dxfId="0"/>
    </filterColumn>
  </autoFilter>
  <mergeCells count="4">
    <mergeCell ref="A3:G3"/>
    <mergeCell ref="A4:G4"/>
    <mergeCell ref="A374:B374"/>
    <mergeCell ref="A377:B377"/>
  </mergeCells>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sheetPr>
    <outlinePr summaryBelow="0"/>
  </sheetPr>
  <dimension ref="A1:J20"/>
  <sheetViews>
    <sheetView showGridLines="0" topLeftCell="A8" workbookViewId="0">
      <selection activeCell="L18" sqref="L18"/>
    </sheetView>
  </sheetViews>
  <sheetFormatPr defaultRowHeight="12.75" customHeight="1" outlineLevelRow="1"/>
  <cols>
    <col min="1" max="1" width="15.42578125" style="182" customWidth="1"/>
    <col min="2" max="2" width="39.85546875" style="182" customWidth="1"/>
    <col min="3" max="3" width="12" style="182" customWidth="1"/>
    <col min="4" max="4" width="11.140625" style="182" customWidth="1"/>
    <col min="5" max="5" width="10.140625" style="182" customWidth="1"/>
    <col min="6" max="6" width="9.140625" style="182" customWidth="1"/>
    <col min="7" max="7" width="10" style="182" customWidth="1"/>
    <col min="8" max="10" width="9.140625" style="182" customWidth="1"/>
    <col min="11" max="16384" width="9.140625" style="182"/>
  </cols>
  <sheetData>
    <row r="1" spans="1:10" ht="14.25">
      <c r="A1" s="179"/>
      <c r="B1" s="180"/>
      <c r="C1" s="180"/>
      <c r="D1" s="180"/>
      <c r="E1" s="181"/>
      <c r="F1" s="180"/>
      <c r="G1" s="181"/>
      <c r="H1" s="181"/>
      <c r="I1" s="180"/>
      <c r="J1" s="180"/>
    </row>
    <row r="2" spans="1:10" ht="14.25">
      <c r="A2" s="538" t="s">
        <v>1480</v>
      </c>
      <c r="B2" s="538"/>
      <c r="C2" s="538"/>
      <c r="D2" s="538"/>
      <c r="E2" s="538"/>
      <c r="F2" s="538"/>
      <c r="G2" s="538"/>
    </row>
    <row r="3" spans="1:10">
      <c r="A3" s="183"/>
      <c r="B3" s="183"/>
      <c r="C3" s="183"/>
      <c r="D3" s="183"/>
      <c r="E3" s="183"/>
      <c r="F3" s="183" t="s">
        <v>3</v>
      </c>
      <c r="G3" s="183"/>
      <c r="H3" s="183"/>
      <c r="I3" s="184"/>
      <c r="J3" s="184"/>
    </row>
    <row r="4" spans="1:10" ht="26.25" customHeight="1">
      <c r="A4" s="185" t="s">
        <v>4</v>
      </c>
      <c r="B4" s="185" t="s">
        <v>5</v>
      </c>
      <c r="C4" s="186" t="s">
        <v>1481</v>
      </c>
      <c r="D4" s="186" t="s">
        <v>11</v>
      </c>
      <c r="E4" s="187" t="s">
        <v>1482</v>
      </c>
      <c r="F4" s="187" t="s">
        <v>1265</v>
      </c>
      <c r="G4" s="188" t="s">
        <v>1483</v>
      </c>
    </row>
    <row r="5" spans="1:10" ht="52.5" customHeight="1" outlineLevel="1">
      <c r="A5" s="189" t="s">
        <v>14</v>
      </c>
      <c r="B5" s="190" t="s">
        <v>15</v>
      </c>
      <c r="C5" s="191">
        <v>2911.2</v>
      </c>
      <c r="D5" s="191">
        <v>2168.6</v>
      </c>
      <c r="E5" s="192">
        <f t="shared" ref="E5:E20" si="0">D5/C5*100</f>
        <v>74.491618576532019</v>
      </c>
      <c r="F5" s="192">
        <f t="shared" ref="F5:F20" si="1">D5-C5</f>
        <v>-742.59999999999991</v>
      </c>
      <c r="G5" s="193">
        <f t="shared" ref="G5:G20" si="2">D5/$D$20*100</f>
        <v>0.14685434352905358</v>
      </c>
    </row>
    <row r="6" spans="1:10" ht="45" customHeight="1" outlineLevel="1">
      <c r="A6" s="189" t="s">
        <v>38</v>
      </c>
      <c r="B6" s="190" t="s">
        <v>39</v>
      </c>
      <c r="C6" s="191">
        <v>824099</v>
      </c>
      <c r="D6" s="191">
        <v>762166.2</v>
      </c>
      <c r="E6" s="192">
        <f t="shared" si="0"/>
        <v>92.484786415224377</v>
      </c>
      <c r="F6" s="192">
        <f t="shared" si="1"/>
        <v>-61932.800000000047</v>
      </c>
      <c r="G6" s="193">
        <f t="shared" si="2"/>
        <v>51.612753371314838</v>
      </c>
    </row>
    <row r="7" spans="1:10" ht="37.5" customHeight="1" outlineLevel="1">
      <c r="A7" s="189" t="s">
        <v>146</v>
      </c>
      <c r="B7" s="190" t="s">
        <v>147</v>
      </c>
      <c r="C7" s="191">
        <v>110434</v>
      </c>
      <c r="D7" s="191">
        <v>107482.4</v>
      </c>
      <c r="E7" s="192">
        <f t="shared" si="0"/>
        <v>97.327272397993369</v>
      </c>
      <c r="F7" s="192">
        <f t="shared" si="1"/>
        <v>-2951.6000000000058</v>
      </c>
      <c r="G7" s="193">
        <f t="shared" si="2"/>
        <v>7.2785471239173409</v>
      </c>
    </row>
    <row r="8" spans="1:10" ht="57" customHeight="1" outlineLevel="1">
      <c r="A8" s="189" t="s">
        <v>230</v>
      </c>
      <c r="B8" s="190" t="s">
        <v>231</v>
      </c>
      <c r="C8" s="191">
        <v>56952.1</v>
      </c>
      <c r="D8" s="191">
        <v>54114.7</v>
      </c>
      <c r="E8" s="192">
        <f t="shared" si="0"/>
        <v>95.01791856665514</v>
      </c>
      <c r="F8" s="192">
        <f t="shared" si="1"/>
        <v>-2837.4000000000015</v>
      </c>
      <c r="G8" s="193">
        <f t="shared" si="2"/>
        <v>3.6645664224714909</v>
      </c>
    </row>
    <row r="9" spans="1:10" ht="43.5" customHeight="1" outlineLevel="1">
      <c r="A9" s="189" t="s">
        <v>285</v>
      </c>
      <c r="B9" s="190" t="s">
        <v>286</v>
      </c>
      <c r="C9" s="191">
        <v>39623.4</v>
      </c>
      <c r="D9" s="191">
        <v>39143.800000000003</v>
      </c>
      <c r="E9" s="192">
        <f t="shared" si="0"/>
        <v>98.789604122816314</v>
      </c>
      <c r="F9" s="192">
        <f t="shared" si="1"/>
        <v>-479.59999999999854</v>
      </c>
      <c r="G9" s="193">
        <f t="shared" si="2"/>
        <v>2.6507595002455813</v>
      </c>
    </row>
    <row r="10" spans="1:10" ht="30.75" customHeight="1" outlineLevel="1">
      <c r="A10" s="189" t="s">
        <v>415</v>
      </c>
      <c r="B10" s="194" t="s">
        <v>416</v>
      </c>
      <c r="C10" s="191">
        <v>4975.8</v>
      </c>
      <c r="D10" s="191">
        <v>4956.8999999999996</v>
      </c>
      <c r="E10" s="192">
        <f t="shared" si="0"/>
        <v>99.620161582057136</v>
      </c>
      <c r="F10" s="192">
        <f t="shared" si="1"/>
        <v>-18.900000000000546</v>
      </c>
      <c r="G10" s="193">
        <f t="shared" si="2"/>
        <v>0.33567384277375523</v>
      </c>
    </row>
    <row r="11" spans="1:10" ht="39" customHeight="1" outlineLevel="1">
      <c r="A11" s="189" t="s">
        <v>454</v>
      </c>
      <c r="B11" s="190" t="s">
        <v>455</v>
      </c>
      <c r="C11" s="191">
        <v>322986</v>
      </c>
      <c r="D11" s="191">
        <v>166437</v>
      </c>
      <c r="E11" s="192">
        <f t="shared" si="0"/>
        <v>51.530716501644036</v>
      </c>
      <c r="F11" s="192">
        <f t="shared" si="1"/>
        <v>-156549</v>
      </c>
      <c r="G11" s="193">
        <f t="shared" si="2"/>
        <v>11.270864324423632</v>
      </c>
    </row>
    <row r="12" spans="1:10" ht="31.5" customHeight="1" outlineLevel="1">
      <c r="A12" s="189" t="s">
        <v>606</v>
      </c>
      <c r="B12" s="190" t="s">
        <v>607</v>
      </c>
      <c r="C12" s="191">
        <v>58137.8</v>
      </c>
      <c r="D12" s="191">
        <v>55044</v>
      </c>
      <c r="E12" s="192">
        <f t="shared" si="0"/>
        <v>94.678505206595361</v>
      </c>
      <c r="F12" s="192">
        <f t="shared" si="1"/>
        <v>-3093.8000000000029</v>
      </c>
      <c r="G12" s="193">
        <f t="shared" si="2"/>
        <v>3.7274972264194526</v>
      </c>
    </row>
    <row r="13" spans="1:10" ht="48" customHeight="1" outlineLevel="1">
      <c r="A13" s="189" t="s">
        <v>770</v>
      </c>
      <c r="B13" s="190" t="s">
        <v>1484</v>
      </c>
      <c r="C13" s="191">
        <v>157730.6</v>
      </c>
      <c r="D13" s="191">
        <v>121973.8</v>
      </c>
      <c r="E13" s="192">
        <f t="shared" si="0"/>
        <v>77.330460925147051</v>
      </c>
      <c r="F13" s="192">
        <f t="shared" si="1"/>
        <v>-35756.800000000003</v>
      </c>
      <c r="G13" s="193">
        <f t="shared" si="2"/>
        <v>8.2598830244139414</v>
      </c>
    </row>
    <row r="14" spans="1:10" ht="44.25" customHeight="1" outlineLevel="1">
      <c r="A14" s="189" t="s">
        <v>1002</v>
      </c>
      <c r="B14" s="190" t="s">
        <v>1003</v>
      </c>
      <c r="C14" s="191">
        <v>474.1</v>
      </c>
      <c r="D14" s="191">
        <v>469.7</v>
      </c>
      <c r="E14" s="192">
        <f t="shared" si="0"/>
        <v>99.071925754060317</v>
      </c>
      <c r="F14" s="192">
        <f t="shared" si="1"/>
        <v>-4.4000000000000341</v>
      </c>
      <c r="G14" s="193">
        <f t="shared" si="2"/>
        <v>3.1807380409294692E-2</v>
      </c>
    </row>
    <row r="15" spans="1:10" ht="27.75" customHeight="1" outlineLevel="1">
      <c r="A15" s="189" t="s">
        <v>1024</v>
      </c>
      <c r="B15" s="190" t="s">
        <v>1025</v>
      </c>
      <c r="C15" s="191">
        <v>440.4</v>
      </c>
      <c r="D15" s="191">
        <v>440.4</v>
      </c>
      <c r="E15" s="192">
        <f t="shared" si="0"/>
        <v>100</v>
      </c>
      <c r="F15" s="192">
        <f t="shared" si="1"/>
        <v>0</v>
      </c>
      <c r="G15" s="193">
        <f t="shared" si="2"/>
        <v>2.982322829945365E-2</v>
      </c>
    </row>
    <row r="16" spans="1:10" ht="52.5" customHeight="1" outlineLevel="1">
      <c r="A16" s="189" t="s">
        <v>1047</v>
      </c>
      <c r="B16" s="190" t="s">
        <v>1048</v>
      </c>
      <c r="C16" s="191">
        <v>79280.399999999994</v>
      </c>
      <c r="D16" s="191">
        <v>50789.7</v>
      </c>
      <c r="E16" s="192">
        <f t="shared" si="0"/>
        <v>64.063375058652582</v>
      </c>
      <c r="F16" s="192">
        <f t="shared" si="1"/>
        <v>-28490.699999999997</v>
      </c>
      <c r="G16" s="193">
        <f t="shared" si="2"/>
        <v>3.4394024031806567</v>
      </c>
    </row>
    <row r="17" spans="1:7" ht="43.5" customHeight="1" outlineLevel="1">
      <c r="A17" s="189" t="s">
        <v>1095</v>
      </c>
      <c r="B17" s="194" t="s">
        <v>1096</v>
      </c>
      <c r="C17" s="191">
        <v>14805.6</v>
      </c>
      <c r="D17" s="191">
        <v>14200.8</v>
      </c>
      <c r="E17" s="192">
        <f t="shared" si="0"/>
        <v>95.91505916680174</v>
      </c>
      <c r="F17" s="192">
        <f t="shared" si="1"/>
        <v>-604.80000000000109</v>
      </c>
      <c r="G17" s="193">
        <f t="shared" si="2"/>
        <v>0.96165690380309132</v>
      </c>
    </row>
    <row r="18" spans="1:7">
      <c r="A18" s="539" t="s">
        <v>1485</v>
      </c>
      <c r="B18" s="540"/>
      <c r="C18" s="195">
        <f>SUM(C5:C17)</f>
        <v>1672850.4000000001</v>
      </c>
      <c r="D18" s="195">
        <f>SUM(D5:D17)</f>
        <v>1379388</v>
      </c>
      <c r="E18" s="196">
        <f t="shared" si="0"/>
        <v>82.457343465978781</v>
      </c>
      <c r="F18" s="196">
        <f t="shared" si="1"/>
        <v>-293462.40000000014</v>
      </c>
      <c r="G18" s="197">
        <f t="shared" si="2"/>
        <v>93.41008909520157</v>
      </c>
    </row>
    <row r="19" spans="1:7">
      <c r="A19" s="198" t="s">
        <v>1175</v>
      </c>
      <c r="B19" s="198" t="s">
        <v>1176</v>
      </c>
      <c r="C19" s="195">
        <v>104740.9</v>
      </c>
      <c r="D19" s="195">
        <v>97313.3</v>
      </c>
      <c r="E19" s="196">
        <f t="shared" si="0"/>
        <v>92.908596355387445</v>
      </c>
      <c r="F19" s="196">
        <f t="shared" si="1"/>
        <v>-7427.5999999999913</v>
      </c>
      <c r="G19" s="197">
        <f t="shared" si="2"/>
        <v>6.5899109047984181</v>
      </c>
    </row>
    <row r="20" spans="1:7" ht="12.75" customHeight="1">
      <c r="A20" s="199" t="s">
        <v>12</v>
      </c>
      <c r="B20" s="199"/>
      <c r="C20" s="197">
        <f>SUM(C18:C19)</f>
        <v>1777591.3</v>
      </c>
      <c r="D20" s="197">
        <f>SUM(D18:D19)</f>
        <v>1476701.3</v>
      </c>
      <c r="E20" s="196">
        <f t="shared" si="0"/>
        <v>83.073161980484485</v>
      </c>
      <c r="F20" s="196">
        <f t="shared" si="1"/>
        <v>-300890</v>
      </c>
      <c r="G20" s="197">
        <f t="shared" si="2"/>
        <v>100</v>
      </c>
    </row>
  </sheetData>
  <mergeCells count="2">
    <mergeCell ref="A2:G2"/>
    <mergeCell ref="A18:B18"/>
  </mergeCells>
  <pageMargins left="0" right="0" top="0" bottom="0"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92D050"/>
    <outlinePr summaryBelow="0"/>
  </sheetPr>
  <dimension ref="A1:J24"/>
  <sheetViews>
    <sheetView showGridLines="0" tabSelected="1" topLeftCell="A19" workbookViewId="0">
      <selection activeCell="I23" sqref="I23"/>
    </sheetView>
  </sheetViews>
  <sheetFormatPr defaultRowHeight="12.75" customHeight="1" outlineLevelRow="4"/>
  <cols>
    <col min="1" max="1" width="12.140625" style="160" customWidth="1"/>
    <col min="2" max="2" width="30.7109375" style="160" customWidth="1"/>
    <col min="3" max="3" width="9.42578125" style="160" customWidth="1"/>
    <col min="4" max="4" width="19.85546875" style="160" customWidth="1"/>
    <col min="5" max="5" width="12.85546875" style="160" customWidth="1"/>
    <col min="6" max="6" width="12.28515625" style="160" customWidth="1"/>
    <col min="7" max="7" width="13.28515625" style="160" customWidth="1"/>
    <col min="8" max="8" width="8.85546875" style="160" customWidth="1"/>
    <col min="9" max="9" width="39.85546875" style="160" customWidth="1"/>
    <col min="10" max="16384" width="9.140625" style="160"/>
  </cols>
  <sheetData>
    <row r="1" spans="1:10" ht="15.75">
      <c r="A1" s="200"/>
      <c r="B1" s="201"/>
      <c r="C1" s="201"/>
      <c r="D1" s="159"/>
      <c r="E1" s="159"/>
      <c r="F1" s="159"/>
      <c r="G1" s="158"/>
      <c r="H1" s="159"/>
      <c r="I1" s="158" t="s">
        <v>1486</v>
      </c>
      <c r="J1" s="202"/>
    </row>
    <row r="2" spans="1:10" ht="26.25" customHeight="1">
      <c r="A2" s="395" t="s">
        <v>1487</v>
      </c>
      <c r="B2" s="396"/>
      <c r="C2" s="396"/>
      <c r="D2" s="397"/>
      <c r="E2" s="397"/>
      <c r="F2" s="397"/>
      <c r="G2" s="397"/>
      <c r="H2" s="398"/>
      <c r="I2" s="398"/>
    </row>
    <row r="3" spans="1:10" ht="24" customHeight="1">
      <c r="A3" s="396"/>
      <c r="B3" s="396"/>
      <c r="C3" s="396"/>
      <c r="D3" s="397"/>
      <c r="E3" s="397"/>
      <c r="F3" s="397"/>
      <c r="G3" s="397"/>
      <c r="H3" s="398"/>
      <c r="I3" s="398"/>
    </row>
    <row r="4" spans="1:10">
      <c r="A4" s="399"/>
      <c r="B4" s="400"/>
      <c r="C4" s="400"/>
      <c r="D4" s="400"/>
      <c r="E4" s="400"/>
    </row>
    <row r="5" spans="1:10">
      <c r="A5" s="203"/>
      <c r="B5" s="203"/>
      <c r="C5" s="203"/>
      <c r="D5" s="203"/>
      <c r="E5" s="203"/>
      <c r="F5" s="203"/>
      <c r="G5" s="159"/>
      <c r="H5" s="159"/>
      <c r="I5" s="204" t="s">
        <v>3</v>
      </c>
    </row>
    <row r="6" spans="1:10" ht="54.75" customHeight="1">
      <c r="A6" s="45" t="s">
        <v>4</v>
      </c>
      <c r="B6" s="45" t="s">
        <v>5</v>
      </c>
      <c r="C6" s="205" t="s">
        <v>6</v>
      </c>
      <c r="D6" s="45" t="s">
        <v>1270</v>
      </c>
      <c r="E6" s="206" t="s">
        <v>1271</v>
      </c>
      <c r="F6" s="206" t="s">
        <v>1272</v>
      </c>
      <c r="G6" s="206" t="s">
        <v>1273</v>
      </c>
      <c r="H6" s="45" t="s">
        <v>1274</v>
      </c>
      <c r="I6" s="206" t="s">
        <v>1275</v>
      </c>
    </row>
    <row r="7" spans="1:10" ht="20.25" customHeight="1">
      <c r="A7" s="45" t="s">
        <v>1276</v>
      </c>
      <c r="B7" s="45" t="s">
        <v>1277</v>
      </c>
      <c r="C7" s="205" t="s">
        <v>1278</v>
      </c>
      <c r="D7" s="45" t="s">
        <v>1279</v>
      </c>
      <c r="E7" s="206" t="s">
        <v>1280</v>
      </c>
      <c r="F7" s="206" t="s">
        <v>1281</v>
      </c>
      <c r="G7" s="206" t="s">
        <v>1284</v>
      </c>
      <c r="H7" s="45" t="s">
        <v>1283</v>
      </c>
      <c r="I7" s="206" t="s">
        <v>1282</v>
      </c>
    </row>
    <row r="8" spans="1:10" ht="89.25" outlineLevel="1">
      <c r="A8" s="164" t="s">
        <v>14</v>
      </c>
      <c r="B8" s="165" t="s">
        <v>15</v>
      </c>
      <c r="C8" s="164"/>
      <c r="D8" s="165"/>
      <c r="E8" s="207">
        <f>E9+E15</f>
        <v>2911.1600000000003</v>
      </c>
      <c r="F8" s="207">
        <f>F9+F15</f>
        <v>2168.6</v>
      </c>
      <c r="G8" s="169">
        <f t="shared" ref="G8:G24" si="0">F8/E8*100</f>
        <v>74.492642108300458</v>
      </c>
      <c r="H8" s="169">
        <f t="shared" ref="H8:H24" si="1">F8-E8</f>
        <v>-742.5600000000004</v>
      </c>
      <c r="I8" s="208"/>
    </row>
    <row r="9" spans="1:10" ht="76.5" outlineLevel="2">
      <c r="A9" s="164" t="s">
        <v>16</v>
      </c>
      <c r="B9" s="165" t="s">
        <v>17</v>
      </c>
      <c r="C9" s="164"/>
      <c r="D9" s="165"/>
      <c r="E9" s="207">
        <v>81</v>
      </c>
      <c r="F9" s="207">
        <v>81</v>
      </c>
      <c r="G9" s="169">
        <f t="shared" si="0"/>
        <v>100</v>
      </c>
      <c r="H9" s="169">
        <f t="shared" si="1"/>
        <v>0</v>
      </c>
      <c r="I9" s="208"/>
    </row>
    <row r="10" spans="1:10" ht="76.5" outlineLevel="3">
      <c r="A10" s="164" t="s">
        <v>1488</v>
      </c>
      <c r="B10" s="165" t="s">
        <v>1489</v>
      </c>
      <c r="C10" s="164"/>
      <c r="D10" s="165"/>
      <c r="E10" s="207">
        <v>81</v>
      </c>
      <c r="F10" s="207">
        <v>81</v>
      </c>
      <c r="G10" s="169">
        <f t="shared" si="0"/>
        <v>100</v>
      </c>
      <c r="H10" s="169">
        <f t="shared" si="1"/>
        <v>0</v>
      </c>
      <c r="I10" s="208"/>
    </row>
    <row r="11" spans="1:10" ht="197.25" customHeight="1" outlineLevel="4">
      <c r="A11" s="209" t="s">
        <v>18</v>
      </c>
      <c r="B11" s="210" t="s">
        <v>19</v>
      </c>
      <c r="C11" s="209" t="s">
        <v>1490</v>
      </c>
      <c r="D11" s="210" t="s">
        <v>22</v>
      </c>
      <c r="E11" s="211">
        <v>35.200000000000003</v>
      </c>
      <c r="F11" s="211">
        <v>35.200000000000003</v>
      </c>
      <c r="G11" s="172">
        <f t="shared" si="0"/>
        <v>100</v>
      </c>
      <c r="H11" s="172">
        <f t="shared" si="1"/>
        <v>0</v>
      </c>
      <c r="I11" s="212" t="s">
        <v>1491</v>
      </c>
    </row>
    <row r="12" spans="1:10" ht="192" customHeight="1" outlineLevel="4">
      <c r="A12" s="209" t="s">
        <v>23</v>
      </c>
      <c r="B12" s="210" t="s">
        <v>24</v>
      </c>
      <c r="C12" s="209" t="s">
        <v>20</v>
      </c>
      <c r="D12" s="210"/>
      <c r="E12" s="211">
        <v>28</v>
      </c>
      <c r="F12" s="211">
        <v>28</v>
      </c>
      <c r="G12" s="172">
        <f t="shared" si="0"/>
        <v>100</v>
      </c>
      <c r="H12" s="172">
        <f t="shared" si="1"/>
        <v>0</v>
      </c>
      <c r="I12" s="212" t="s">
        <v>1654</v>
      </c>
    </row>
    <row r="13" spans="1:10" ht="54" customHeight="1" outlineLevel="4">
      <c r="A13" s="209" t="s">
        <v>25</v>
      </c>
      <c r="B13" s="210" t="s">
        <v>26</v>
      </c>
      <c r="C13" s="209" t="s">
        <v>1492</v>
      </c>
      <c r="D13" s="210"/>
      <c r="E13" s="211">
        <v>6.3</v>
      </c>
      <c r="F13" s="211">
        <v>6.3</v>
      </c>
      <c r="G13" s="172">
        <f t="shared" si="0"/>
        <v>100</v>
      </c>
      <c r="H13" s="172">
        <f t="shared" si="1"/>
        <v>0</v>
      </c>
      <c r="I13" s="212" t="s">
        <v>1655</v>
      </c>
    </row>
    <row r="14" spans="1:10" ht="52.5" customHeight="1" outlineLevel="4">
      <c r="A14" s="209" t="s">
        <v>27</v>
      </c>
      <c r="B14" s="210" t="s">
        <v>28</v>
      </c>
      <c r="C14" s="209" t="s">
        <v>1492</v>
      </c>
      <c r="D14" s="210"/>
      <c r="E14" s="211">
        <v>11.5</v>
      </c>
      <c r="F14" s="211">
        <v>11.5</v>
      </c>
      <c r="G14" s="172">
        <f t="shared" si="0"/>
        <v>100</v>
      </c>
      <c r="H14" s="172">
        <f t="shared" si="1"/>
        <v>0</v>
      </c>
      <c r="I14" s="212" t="s">
        <v>1493</v>
      </c>
    </row>
    <row r="15" spans="1:10" ht="127.5" outlineLevel="2">
      <c r="A15" s="164" t="s">
        <v>29</v>
      </c>
      <c r="B15" s="170" t="s">
        <v>30</v>
      </c>
      <c r="C15" s="164"/>
      <c r="D15" s="165"/>
      <c r="E15" s="207">
        <f>E16+E19</f>
        <v>2830.1600000000003</v>
      </c>
      <c r="F15" s="207">
        <f>F16+F19</f>
        <v>2087.6</v>
      </c>
      <c r="G15" s="169">
        <f t="shared" si="0"/>
        <v>73.762614127823156</v>
      </c>
      <c r="H15" s="169">
        <f t="shared" si="1"/>
        <v>-742.5600000000004</v>
      </c>
      <c r="I15" s="208"/>
    </row>
    <row r="16" spans="1:10" ht="38.25" outlineLevel="3">
      <c r="A16" s="164" t="s">
        <v>1494</v>
      </c>
      <c r="B16" s="165" t="s">
        <v>1495</v>
      </c>
      <c r="C16" s="164"/>
      <c r="D16" s="165"/>
      <c r="E16" s="207">
        <v>199.19</v>
      </c>
      <c r="F16" s="207">
        <v>199.15</v>
      </c>
      <c r="G16" s="169">
        <f t="shared" si="0"/>
        <v>99.979918670616001</v>
      </c>
      <c r="H16" s="169">
        <f t="shared" si="1"/>
        <v>-3.9999999999992042E-2</v>
      </c>
      <c r="I16" s="208"/>
    </row>
    <row r="17" spans="1:9" ht="51" outlineLevel="4">
      <c r="A17" s="209" t="s">
        <v>31</v>
      </c>
      <c r="B17" s="210" t="s">
        <v>32</v>
      </c>
      <c r="C17" s="209" t="s">
        <v>1492</v>
      </c>
      <c r="D17" s="210" t="s">
        <v>22</v>
      </c>
      <c r="E17" s="211">
        <v>81</v>
      </c>
      <c r="F17" s="211">
        <v>81</v>
      </c>
      <c r="G17" s="172">
        <f t="shared" si="0"/>
        <v>100</v>
      </c>
      <c r="H17" s="172">
        <f t="shared" si="1"/>
        <v>0</v>
      </c>
      <c r="I17" s="213" t="s">
        <v>1496</v>
      </c>
    </row>
    <row r="18" spans="1:9" ht="270.75" customHeight="1" outlineLevel="4">
      <c r="A18" s="209" t="s">
        <v>33</v>
      </c>
      <c r="B18" s="210" t="s">
        <v>34</v>
      </c>
      <c r="C18" s="209" t="s">
        <v>1490</v>
      </c>
      <c r="D18" s="210"/>
      <c r="E18" s="211">
        <v>118.19</v>
      </c>
      <c r="F18" s="211">
        <v>118.15</v>
      </c>
      <c r="G18" s="172">
        <f t="shared" si="0"/>
        <v>99.966156189186904</v>
      </c>
      <c r="H18" s="172">
        <f t="shared" si="1"/>
        <v>-3.9999999999992042E-2</v>
      </c>
      <c r="I18" s="214" t="s">
        <v>1497</v>
      </c>
    </row>
    <row r="19" spans="1:9" ht="63.75" outlineLevel="3">
      <c r="A19" s="164" t="s">
        <v>1498</v>
      </c>
      <c r="B19" s="165" t="s">
        <v>1499</v>
      </c>
      <c r="C19" s="164"/>
      <c r="D19" s="165"/>
      <c r="E19" s="207">
        <f>E20+E21+E22+E23+E24</f>
        <v>2630.9700000000003</v>
      </c>
      <c r="F19" s="207">
        <f>F20+F21+F22+F23+F24</f>
        <v>1888.45</v>
      </c>
      <c r="G19" s="169">
        <f t="shared" si="0"/>
        <v>71.77770936194635</v>
      </c>
      <c r="H19" s="169">
        <f t="shared" si="1"/>
        <v>-742.52000000000021</v>
      </c>
      <c r="I19" s="215"/>
    </row>
    <row r="20" spans="1:9" ht="51" outlineLevel="4">
      <c r="A20" s="209" t="s">
        <v>35</v>
      </c>
      <c r="B20" s="401" t="s">
        <v>36</v>
      </c>
      <c r="C20" s="209" t="s">
        <v>1500</v>
      </c>
      <c r="D20" s="210" t="s">
        <v>1501</v>
      </c>
      <c r="E20" s="211">
        <v>665.85</v>
      </c>
      <c r="F20" s="211">
        <v>211.17</v>
      </c>
      <c r="G20" s="172">
        <f t="shared" si="0"/>
        <v>31.714350078846582</v>
      </c>
      <c r="H20" s="172">
        <f t="shared" si="1"/>
        <v>-454.68000000000006</v>
      </c>
      <c r="I20" s="404" t="s">
        <v>1807</v>
      </c>
    </row>
    <row r="21" spans="1:9" ht="57.75" customHeight="1" outlineLevel="4">
      <c r="A21" s="209" t="s">
        <v>35</v>
      </c>
      <c r="B21" s="402"/>
      <c r="C21" s="209" t="s">
        <v>1502</v>
      </c>
      <c r="D21" s="210" t="s">
        <v>1503</v>
      </c>
      <c r="E21" s="211">
        <v>665.85</v>
      </c>
      <c r="F21" s="211">
        <v>471.86</v>
      </c>
      <c r="G21" s="172">
        <f t="shared" si="0"/>
        <v>70.86581061800706</v>
      </c>
      <c r="H21" s="172">
        <f t="shared" si="1"/>
        <v>-193.99</v>
      </c>
      <c r="I21" s="405"/>
    </row>
    <row r="22" spans="1:9" ht="201" customHeight="1" outlineLevel="4">
      <c r="A22" s="209" t="s">
        <v>35</v>
      </c>
      <c r="B22" s="402"/>
      <c r="C22" s="209" t="s">
        <v>1504</v>
      </c>
      <c r="D22" s="210" t="s">
        <v>1505</v>
      </c>
      <c r="E22" s="211">
        <v>732.3</v>
      </c>
      <c r="F22" s="211">
        <v>728.49</v>
      </c>
      <c r="G22" s="172">
        <f t="shared" si="0"/>
        <v>99.479721425645238</v>
      </c>
      <c r="H22" s="172">
        <f t="shared" si="1"/>
        <v>-3.8099999999999454</v>
      </c>
      <c r="I22" s="406"/>
    </row>
    <row r="23" spans="1:9" ht="51" customHeight="1" outlineLevel="4">
      <c r="A23" s="209" t="s">
        <v>37</v>
      </c>
      <c r="B23" s="403"/>
      <c r="C23" s="209" t="s">
        <v>1490</v>
      </c>
      <c r="D23" s="210" t="s">
        <v>1506</v>
      </c>
      <c r="E23" s="211">
        <v>102</v>
      </c>
      <c r="F23" s="211">
        <v>60</v>
      </c>
      <c r="G23" s="172">
        <f t="shared" si="0"/>
        <v>58.82352941176471</v>
      </c>
      <c r="H23" s="172">
        <f t="shared" si="1"/>
        <v>-42</v>
      </c>
      <c r="I23" s="215"/>
    </row>
    <row r="24" spans="1:9" ht="59.25" customHeight="1" outlineLevel="4">
      <c r="A24" s="209" t="s">
        <v>37</v>
      </c>
      <c r="B24" s="210" t="s">
        <v>36</v>
      </c>
      <c r="C24" s="209" t="s">
        <v>1490</v>
      </c>
      <c r="D24" s="210" t="s">
        <v>1507</v>
      </c>
      <c r="E24" s="211">
        <v>464.97</v>
      </c>
      <c r="F24" s="211">
        <v>416.93</v>
      </c>
      <c r="G24" s="172">
        <f t="shared" si="0"/>
        <v>89.668150633374182</v>
      </c>
      <c r="H24" s="172">
        <f t="shared" si="1"/>
        <v>-48.04000000000002</v>
      </c>
      <c r="I24" s="215"/>
    </row>
  </sheetData>
  <mergeCells count="4">
    <mergeCell ref="A2:I3"/>
    <mergeCell ref="A4:E4"/>
    <mergeCell ref="B20:B23"/>
    <mergeCell ref="I20:I22"/>
  </mergeCells>
  <pageMargins left="0" right="0" top="0.19685039370078741" bottom="0.19685039370078741"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sheetPr transitionEvaluation="1">
    <tabColor rgb="FF92D050"/>
  </sheetPr>
  <dimension ref="A1:I136"/>
  <sheetViews>
    <sheetView showGridLines="0" topLeftCell="C97" zoomScaleNormal="100" workbookViewId="0">
      <selection activeCell="I105" sqref="I105"/>
    </sheetView>
  </sheetViews>
  <sheetFormatPr defaultColWidth="9.140625" defaultRowHeight="12.75" outlineLevelRow="4"/>
  <cols>
    <col min="1" max="1" width="11.140625" style="182" customWidth="1"/>
    <col min="2" max="2" width="45.28515625" style="182" customWidth="1"/>
    <col min="3" max="3" width="15" style="182" customWidth="1"/>
    <col min="4" max="4" width="46.7109375" style="182" customWidth="1"/>
    <col min="5" max="5" width="9.28515625" style="182" customWidth="1"/>
    <col min="6" max="7" width="10.85546875" style="182" customWidth="1"/>
    <col min="8" max="8" width="8.28515625" style="182" customWidth="1"/>
    <col min="9" max="9" width="51.85546875" style="182" customWidth="1"/>
    <col min="10" max="16384" width="9.140625" style="182"/>
  </cols>
  <sheetData>
    <row r="1" spans="1:9" ht="18.75">
      <c r="A1" s="230"/>
      <c r="B1" s="231"/>
      <c r="C1" s="232"/>
      <c r="D1" s="184"/>
      <c r="E1" s="184"/>
      <c r="F1" s="184"/>
      <c r="G1" s="232"/>
      <c r="H1" s="233"/>
      <c r="I1" s="234" t="s">
        <v>1558</v>
      </c>
    </row>
    <row r="2" spans="1:9">
      <c r="A2" s="413" t="s">
        <v>1559</v>
      </c>
      <c r="B2" s="414"/>
      <c r="C2" s="415"/>
      <c r="D2" s="415"/>
      <c r="E2" s="415"/>
      <c r="F2" s="415"/>
      <c r="G2" s="416"/>
      <c r="H2" s="416"/>
      <c r="I2" s="416"/>
    </row>
    <row r="3" spans="1:9">
      <c r="A3" s="414"/>
      <c r="B3" s="414"/>
      <c r="C3" s="415"/>
      <c r="D3" s="415"/>
      <c r="E3" s="415"/>
      <c r="F3" s="415"/>
      <c r="G3" s="416"/>
      <c r="H3" s="416"/>
      <c r="I3" s="416"/>
    </row>
    <row r="4" spans="1:9">
      <c r="A4" s="417"/>
      <c r="B4" s="418"/>
      <c r="C4" s="418"/>
      <c r="D4" s="418"/>
      <c r="E4" s="418"/>
    </row>
    <row r="5" spans="1:9" ht="15.75">
      <c r="A5" s="183"/>
      <c r="B5" s="183"/>
      <c r="C5" s="183"/>
      <c r="D5" s="183"/>
      <c r="E5" s="183"/>
      <c r="F5" s="183"/>
      <c r="G5" s="184"/>
      <c r="H5" s="184"/>
      <c r="I5" s="235" t="s">
        <v>3</v>
      </c>
    </row>
    <row r="6" spans="1:9" ht="63.75">
      <c r="A6" s="236" t="s">
        <v>4</v>
      </c>
      <c r="B6" s="236" t="s">
        <v>5</v>
      </c>
      <c r="C6" s="237" t="s">
        <v>8</v>
      </c>
      <c r="D6" s="216" t="s">
        <v>1270</v>
      </c>
      <c r="E6" s="236" t="s">
        <v>1271</v>
      </c>
      <c r="F6" s="236" t="s">
        <v>1272</v>
      </c>
      <c r="G6" s="236" t="s">
        <v>1273</v>
      </c>
      <c r="H6" s="236" t="s">
        <v>1274</v>
      </c>
      <c r="I6" s="216" t="s">
        <v>1275</v>
      </c>
    </row>
    <row r="7" spans="1:9">
      <c r="A7" s="236" t="s">
        <v>1276</v>
      </c>
      <c r="B7" s="236" t="s">
        <v>1277</v>
      </c>
      <c r="C7" s="237" t="s">
        <v>1278</v>
      </c>
      <c r="D7" s="216" t="s">
        <v>1279</v>
      </c>
      <c r="E7" s="236" t="s">
        <v>1280</v>
      </c>
      <c r="F7" s="236" t="s">
        <v>1281</v>
      </c>
      <c r="G7" s="236" t="s">
        <v>1284</v>
      </c>
      <c r="H7" s="236" t="s">
        <v>1283</v>
      </c>
      <c r="I7" s="216" t="s">
        <v>1282</v>
      </c>
    </row>
    <row r="8" spans="1:9" ht="25.5" outlineLevel="4">
      <c r="A8" s="238" t="s">
        <v>38</v>
      </c>
      <c r="B8" s="165" t="s">
        <v>39</v>
      </c>
      <c r="C8" s="164"/>
      <c r="D8" s="165"/>
      <c r="E8" s="254">
        <f>E9+E25+E50+E59+E67+E76+E124+0.03</f>
        <v>824098.96000000008</v>
      </c>
      <c r="F8" s="254">
        <f>F9+F25+F50+F59+F67+F76+F124+0.08</f>
        <v>762166.16999999993</v>
      </c>
      <c r="G8" s="248">
        <f t="shared" ref="G8:G26" si="0">F8/E8*100</f>
        <v>92.484787263898482</v>
      </c>
      <c r="H8" s="248">
        <f t="shared" ref="H8:H71" si="1">F8-E8</f>
        <v>-61932.790000000154</v>
      </c>
      <c r="I8" s="241"/>
    </row>
    <row r="9" spans="1:9" ht="25.5" outlineLevel="4">
      <c r="A9" s="238" t="s">
        <v>40</v>
      </c>
      <c r="B9" s="165" t="s">
        <v>41</v>
      </c>
      <c r="C9" s="164"/>
      <c r="D9" s="165"/>
      <c r="E9" s="239">
        <f>E10+E23</f>
        <v>234968.03</v>
      </c>
      <c r="F9" s="239">
        <f>F10+F23</f>
        <v>231642.95999999996</v>
      </c>
      <c r="G9" s="240">
        <f t="shared" si="0"/>
        <v>98.584884079761821</v>
      </c>
      <c r="H9" s="240">
        <f>F9-E9+0.1</f>
        <v>-3324.9700000000362</v>
      </c>
      <c r="I9" s="241"/>
    </row>
    <row r="10" spans="1:9" ht="38.25" outlineLevel="4">
      <c r="A10" s="238" t="s">
        <v>1560</v>
      </c>
      <c r="B10" s="165" t="s">
        <v>1561</v>
      </c>
      <c r="C10" s="164"/>
      <c r="D10" s="165"/>
      <c r="E10" s="239">
        <f>SUM(E11:E22)</f>
        <v>234926.13</v>
      </c>
      <c r="F10" s="239">
        <f>SUM(F11:F22)</f>
        <v>231601.05999999997</v>
      </c>
      <c r="G10" s="240">
        <f t="shared" si="0"/>
        <v>98.584631688267265</v>
      </c>
      <c r="H10" s="240">
        <f>F10-E10+0.1</f>
        <v>-3324.9700000000362</v>
      </c>
      <c r="I10" s="241"/>
    </row>
    <row r="11" spans="1:9" ht="38.25" outlineLevel="4">
      <c r="A11" s="242" t="s">
        <v>42</v>
      </c>
      <c r="B11" s="210" t="s">
        <v>43</v>
      </c>
      <c r="C11" s="209" t="s">
        <v>1562</v>
      </c>
      <c r="D11" s="210" t="s">
        <v>1563</v>
      </c>
      <c r="E11" s="243">
        <v>1842</v>
      </c>
      <c r="F11" s="243">
        <v>1842</v>
      </c>
      <c r="G11" s="244">
        <f t="shared" si="0"/>
        <v>100</v>
      </c>
      <c r="H11" s="244">
        <f t="shared" si="1"/>
        <v>0</v>
      </c>
      <c r="I11" s="245"/>
    </row>
    <row r="12" spans="1:9" ht="51" outlineLevel="4">
      <c r="A12" s="242" t="s">
        <v>44</v>
      </c>
      <c r="B12" s="210" t="s">
        <v>45</v>
      </c>
      <c r="C12" s="209" t="s">
        <v>1562</v>
      </c>
      <c r="D12" s="210" t="s">
        <v>1564</v>
      </c>
      <c r="E12" s="243">
        <v>471</v>
      </c>
      <c r="F12" s="243">
        <v>471.02</v>
      </c>
      <c r="G12" s="244">
        <f t="shared" si="0"/>
        <v>100.00424628450106</v>
      </c>
      <c r="H12" s="244">
        <f t="shared" si="1"/>
        <v>1.999999999998181E-2</v>
      </c>
      <c r="I12" s="245"/>
    </row>
    <row r="13" spans="1:9" ht="30.75" customHeight="1" outlineLevel="4">
      <c r="A13" s="242" t="s">
        <v>46</v>
      </c>
      <c r="B13" s="210" t="s">
        <v>47</v>
      </c>
      <c r="C13" s="209" t="s">
        <v>1492</v>
      </c>
      <c r="D13" s="210" t="s">
        <v>1565</v>
      </c>
      <c r="E13" s="243">
        <v>2002.58</v>
      </c>
      <c r="F13" s="243">
        <v>2002.56</v>
      </c>
      <c r="G13" s="244">
        <f t="shared" si="0"/>
        <v>99.999001288338036</v>
      </c>
      <c r="H13" s="244">
        <f t="shared" si="1"/>
        <v>-1.999999999998181E-2</v>
      </c>
      <c r="I13" s="245"/>
    </row>
    <row r="14" spans="1:9" ht="32.25" customHeight="1">
      <c r="A14" s="242" t="s">
        <v>46</v>
      </c>
      <c r="B14" s="210" t="s">
        <v>47</v>
      </c>
      <c r="C14" s="209" t="s">
        <v>1492</v>
      </c>
      <c r="D14" s="210" t="s">
        <v>48</v>
      </c>
      <c r="E14" s="243">
        <v>838.02</v>
      </c>
      <c r="F14" s="243">
        <v>838.02</v>
      </c>
      <c r="G14" s="244">
        <f t="shared" si="0"/>
        <v>100</v>
      </c>
      <c r="H14" s="244">
        <f t="shared" si="1"/>
        <v>0</v>
      </c>
      <c r="I14" s="245"/>
    </row>
    <row r="15" spans="1:9" ht="25.5" hidden="1">
      <c r="A15" s="242" t="s">
        <v>46</v>
      </c>
      <c r="B15" s="210" t="s">
        <v>47</v>
      </c>
      <c r="C15" s="209" t="s">
        <v>1492</v>
      </c>
      <c r="D15" s="210" t="s">
        <v>1566</v>
      </c>
      <c r="E15" s="243"/>
      <c r="F15" s="243"/>
      <c r="G15" s="244"/>
      <c r="H15" s="244"/>
      <c r="I15" s="245"/>
    </row>
    <row r="16" spans="1:9" ht="39" customHeight="1">
      <c r="A16" s="242" t="s">
        <v>46</v>
      </c>
      <c r="B16" s="210" t="s">
        <v>47</v>
      </c>
      <c r="C16" s="209" t="s">
        <v>1492</v>
      </c>
      <c r="D16" s="210" t="s">
        <v>22</v>
      </c>
      <c r="E16" s="243">
        <f>42031.63+36.7+25.9+0.1</f>
        <v>42094.329999999994</v>
      </c>
      <c r="F16" s="243">
        <f>42031.63+36.7+25.9+0.1</f>
        <v>42094.329999999994</v>
      </c>
      <c r="G16" s="244">
        <f t="shared" si="0"/>
        <v>100</v>
      </c>
      <c r="H16" s="244">
        <f t="shared" si="1"/>
        <v>0</v>
      </c>
      <c r="I16" s="246"/>
    </row>
    <row r="17" spans="1:9" hidden="1">
      <c r="A17" s="242"/>
      <c r="B17" s="210"/>
      <c r="C17" s="209"/>
      <c r="D17" s="210"/>
      <c r="E17" s="243"/>
      <c r="F17" s="243"/>
      <c r="G17" s="247"/>
      <c r="H17" s="247">
        <f>F17-E7</f>
        <v>0</v>
      </c>
      <c r="I17" s="246"/>
    </row>
    <row r="18" spans="1:9" ht="63.75">
      <c r="A18" s="242" t="s">
        <v>51</v>
      </c>
      <c r="B18" s="210" t="s">
        <v>52</v>
      </c>
      <c r="C18" s="209" t="s">
        <v>1492</v>
      </c>
      <c r="D18" s="210" t="s">
        <v>1567</v>
      </c>
      <c r="E18" s="243">
        <v>1748.74</v>
      </c>
      <c r="F18" s="243">
        <v>1748.7</v>
      </c>
      <c r="G18" s="247">
        <f t="shared" si="0"/>
        <v>99.997712638814235</v>
      </c>
      <c r="H18" s="247">
        <f t="shared" si="1"/>
        <v>-3.999999999996362E-2</v>
      </c>
      <c r="I18" s="246" t="s">
        <v>1568</v>
      </c>
    </row>
    <row r="19" spans="1:9" ht="25.5">
      <c r="A19" s="242" t="s">
        <v>53</v>
      </c>
      <c r="B19" s="210" t="s">
        <v>54</v>
      </c>
      <c r="C19" s="209" t="s">
        <v>1492</v>
      </c>
      <c r="D19" s="210" t="s">
        <v>1569</v>
      </c>
      <c r="E19" s="243">
        <v>3.16</v>
      </c>
      <c r="F19" s="243">
        <v>3.16</v>
      </c>
      <c r="G19" s="247">
        <f t="shared" si="0"/>
        <v>100</v>
      </c>
      <c r="H19" s="247">
        <f t="shared" si="1"/>
        <v>0</v>
      </c>
      <c r="I19" s="246"/>
    </row>
    <row r="20" spans="1:9" ht="110.25" customHeight="1">
      <c r="A20" s="242" t="s">
        <v>55</v>
      </c>
      <c r="B20" s="210" t="s">
        <v>56</v>
      </c>
      <c r="C20" s="209" t="s">
        <v>1562</v>
      </c>
      <c r="D20" s="210" t="s">
        <v>1570</v>
      </c>
      <c r="E20" s="243">
        <v>178561.2</v>
      </c>
      <c r="F20" s="243">
        <v>176262.36</v>
      </c>
      <c r="G20" s="247">
        <f t="shared" si="0"/>
        <v>98.71257585634504</v>
      </c>
      <c r="H20" s="247">
        <f t="shared" si="1"/>
        <v>-2298.8400000000256</v>
      </c>
      <c r="I20" s="246" t="s">
        <v>1688</v>
      </c>
    </row>
    <row r="21" spans="1:9" ht="95.25" customHeight="1">
      <c r="A21" s="242" t="s">
        <v>55</v>
      </c>
      <c r="B21" s="210" t="s">
        <v>56</v>
      </c>
      <c r="C21" s="209" t="s">
        <v>1562</v>
      </c>
      <c r="D21" s="210" t="s">
        <v>1571</v>
      </c>
      <c r="E21" s="243">
        <v>6845.1</v>
      </c>
      <c r="F21" s="243">
        <v>5818.91</v>
      </c>
      <c r="G21" s="247">
        <f t="shared" si="0"/>
        <v>85.008400169464281</v>
      </c>
      <c r="H21" s="247">
        <f t="shared" si="1"/>
        <v>-1026.1900000000005</v>
      </c>
      <c r="I21" s="246" t="s">
        <v>1689</v>
      </c>
    </row>
    <row r="22" spans="1:9" ht="63.75">
      <c r="A22" s="242" t="s">
        <v>57</v>
      </c>
      <c r="B22" s="210" t="s">
        <v>58</v>
      </c>
      <c r="C22" s="209" t="s">
        <v>1562</v>
      </c>
      <c r="D22" s="210" t="s">
        <v>1572</v>
      </c>
      <c r="E22" s="243">
        <v>520</v>
      </c>
      <c r="F22" s="243">
        <v>520</v>
      </c>
      <c r="G22" s="247">
        <f t="shared" si="0"/>
        <v>100</v>
      </c>
      <c r="H22" s="247">
        <f t="shared" si="1"/>
        <v>0</v>
      </c>
      <c r="I22" s="246"/>
    </row>
    <row r="23" spans="1:9" ht="33.75" customHeight="1">
      <c r="A23" s="238" t="s">
        <v>1573</v>
      </c>
      <c r="B23" s="165" t="s">
        <v>1574</v>
      </c>
      <c r="C23" s="164"/>
      <c r="D23" s="165"/>
      <c r="E23" s="239">
        <v>41.9</v>
      </c>
      <c r="F23" s="239">
        <v>41.9</v>
      </c>
      <c r="G23" s="248">
        <f t="shared" si="0"/>
        <v>100</v>
      </c>
      <c r="H23" s="248">
        <f t="shared" si="1"/>
        <v>0</v>
      </c>
      <c r="I23" s="249"/>
    </row>
    <row r="24" spans="1:9" ht="34.5" customHeight="1">
      <c r="A24" s="242" t="s">
        <v>59</v>
      </c>
      <c r="B24" s="210" t="s">
        <v>60</v>
      </c>
      <c r="C24" s="209" t="s">
        <v>1490</v>
      </c>
      <c r="D24" s="210"/>
      <c r="E24" s="243">
        <v>41.9</v>
      </c>
      <c r="F24" s="243">
        <v>41.9</v>
      </c>
      <c r="G24" s="247">
        <f t="shared" si="0"/>
        <v>100</v>
      </c>
      <c r="H24" s="247">
        <f t="shared" si="1"/>
        <v>0</v>
      </c>
      <c r="I24" s="249"/>
    </row>
    <row r="25" spans="1:9" ht="34.5" customHeight="1">
      <c r="A25" s="238" t="s">
        <v>61</v>
      </c>
      <c r="B25" s="165" t="s">
        <v>62</v>
      </c>
      <c r="C25" s="164"/>
      <c r="D25" s="165"/>
      <c r="E25" s="254">
        <f>E26</f>
        <v>477965.08999999997</v>
      </c>
      <c r="F25" s="254">
        <f>422235.21</f>
        <v>422235.21</v>
      </c>
      <c r="G25" s="248">
        <f t="shared" si="0"/>
        <v>88.340177731390384</v>
      </c>
      <c r="H25" s="248">
        <f t="shared" si="1"/>
        <v>-55729.879999999946</v>
      </c>
      <c r="I25" s="246"/>
    </row>
    <row r="26" spans="1:9" ht="48.75" customHeight="1">
      <c r="A26" s="238" t="s">
        <v>1575</v>
      </c>
      <c r="B26" s="165" t="s">
        <v>1576</v>
      </c>
      <c r="C26" s="164"/>
      <c r="D26" s="165"/>
      <c r="E26" s="254">
        <f>E27+E28+E29+E30+E31+E34+E36+E38+E39+E40+E41+E42+E43+E44+E45+E46+E47+E48+E49+E37</f>
        <v>477965.08999999997</v>
      </c>
      <c r="F26" s="254">
        <f>F27+F28+F29+F30+F31+F34+F36+F38+F39+F40+F41+F42+F43+F44+F45+F46+F47+F48+F49+F37</f>
        <v>422235.14999999997</v>
      </c>
      <c r="G26" s="248">
        <f t="shared" si="0"/>
        <v>88.340165178172327</v>
      </c>
      <c r="H26" s="248">
        <f>F26-E26</f>
        <v>-55729.94</v>
      </c>
      <c r="I26" s="246"/>
    </row>
    <row r="27" spans="1:9" ht="51">
      <c r="A27" s="242" t="s">
        <v>63</v>
      </c>
      <c r="B27" s="210" t="s">
        <v>45</v>
      </c>
      <c r="C27" s="209" t="s">
        <v>1562</v>
      </c>
      <c r="D27" s="210" t="s">
        <v>1564</v>
      </c>
      <c r="E27" s="243">
        <v>3696.2</v>
      </c>
      <c r="F27" s="243">
        <v>3696.2</v>
      </c>
      <c r="G27" s="247">
        <v>91.7</v>
      </c>
      <c r="H27" s="247">
        <f t="shared" si="1"/>
        <v>0</v>
      </c>
      <c r="I27" s="419" t="s">
        <v>1690</v>
      </c>
    </row>
    <row r="28" spans="1:9" ht="51">
      <c r="A28" s="242" t="s">
        <v>64</v>
      </c>
      <c r="B28" s="210" t="s">
        <v>65</v>
      </c>
      <c r="C28" s="209" t="s">
        <v>1490</v>
      </c>
      <c r="D28" s="210" t="s">
        <v>1577</v>
      </c>
      <c r="E28" s="243">
        <v>636.45000000000005</v>
      </c>
      <c r="F28" s="243">
        <v>633.73</v>
      </c>
      <c r="G28" s="247">
        <v>88.6</v>
      </c>
      <c r="H28" s="247">
        <f t="shared" si="1"/>
        <v>-2.7200000000000273</v>
      </c>
      <c r="I28" s="420"/>
    </row>
    <row r="29" spans="1:9" ht="51">
      <c r="A29" s="242" t="s">
        <v>64</v>
      </c>
      <c r="B29" s="210" t="s">
        <v>65</v>
      </c>
      <c r="C29" s="209" t="s">
        <v>1490</v>
      </c>
      <c r="D29" s="210" t="s">
        <v>1578</v>
      </c>
      <c r="E29" s="243">
        <v>1900.4</v>
      </c>
      <c r="F29" s="243">
        <v>1894.48</v>
      </c>
      <c r="G29" s="247">
        <f t="shared" ref="G29:G92" si="2">F29/E29*100</f>
        <v>99.68848663439276</v>
      </c>
      <c r="H29" s="247">
        <f t="shared" si="1"/>
        <v>-5.9200000000000728</v>
      </c>
      <c r="I29" s="250" t="s">
        <v>1579</v>
      </c>
    </row>
    <row r="30" spans="1:9" ht="51">
      <c r="A30" s="242" t="s">
        <v>64</v>
      </c>
      <c r="B30" s="210" t="s">
        <v>65</v>
      </c>
      <c r="C30" s="209" t="s">
        <v>1490</v>
      </c>
      <c r="D30" s="210" t="s">
        <v>1565</v>
      </c>
      <c r="E30" s="243">
        <v>1492.16</v>
      </c>
      <c r="F30" s="243">
        <v>1487.49</v>
      </c>
      <c r="G30" s="247">
        <f t="shared" si="2"/>
        <v>99.687030881406812</v>
      </c>
      <c r="H30" s="247">
        <f t="shared" si="1"/>
        <v>-4.6700000000000728</v>
      </c>
      <c r="I30" s="246" t="s">
        <v>1568</v>
      </c>
    </row>
    <row r="31" spans="1:9" ht="51">
      <c r="A31" s="242" t="s">
        <v>64</v>
      </c>
      <c r="B31" s="210" t="s">
        <v>65</v>
      </c>
      <c r="C31" s="209" t="s">
        <v>1490</v>
      </c>
      <c r="D31" s="210" t="s">
        <v>48</v>
      </c>
      <c r="E31" s="243">
        <v>905.48</v>
      </c>
      <c r="F31" s="243">
        <v>905.48</v>
      </c>
      <c r="G31" s="247">
        <f t="shared" si="2"/>
        <v>100</v>
      </c>
      <c r="H31" s="247">
        <f t="shared" si="1"/>
        <v>0</v>
      </c>
      <c r="I31" s="246"/>
    </row>
    <row r="32" spans="1:9" hidden="1">
      <c r="A32" s="242"/>
      <c r="B32" s="210"/>
      <c r="C32" s="209" t="s">
        <v>1490</v>
      </c>
      <c r="D32" s="210"/>
      <c r="E32" s="243"/>
      <c r="F32" s="243"/>
      <c r="G32" s="247"/>
      <c r="H32" s="247"/>
      <c r="I32" s="421"/>
    </row>
    <row r="33" spans="1:9" hidden="1">
      <c r="A33" s="242"/>
      <c r="B33" s="210"/>
      <c r="C33" s="209" t="s">
        <v>1490</v>
      </c>
      <c r="D33" s="210"/>
      <c r="E33" s="243"/>
      <c r="F33" s="243"/>
      <c r="G33" s="247"/>
      <c r="H33" s="247"/>
      <c r="I33" s="422"/>
    </row>
    <row r="34" spans="1:9" ht="51">
      <c r="A34" s="242" t="s">
        <v>64</v>
      </c>
      <c r="B34" s="210" t="s">
        <v>65</v>
      </c>
      <c r="C34" s="209" t="s">
        <v>1490</v>
      </c>
      <c r="D34" s="210" t="s">
        <v>22</v>
      </c>
      <c r="E34" s="243">
        <f>42150.9+1.4+357.4+26</f>
        <v>42535.700000000004</v>
      </c>
      <c r="F34" s="243">
        <f>42150.9+1.4+357.4+26</f>
        <v>42535.700000000004</v>
      </c>
      <c r="G34" s="247">
        <f t="shared" si="2"/>
        <v>100</v>
      </c>
      <c r="H34" s="247">
        <f t="shared" si="1"/>
        <v>0</v>
      </c>
      <c r="I34" s="246"/>
    </row>
    <row r="35" spans="1:9" hidden="1">
      <c r="A35" s="242"/>
      <c r="B35" s="210"/>
      <c r="C35" s="209"/>
      <c r="D35" s="210"/>
      <c r="E35" s="243"/>
      <c r="F35" s="243"/>
      <c r="G35" s="247"/>
      <c r="H35" s="247"/>
      <c r="I35" s="246"/>
    </row>
    <row r="36" spans="1:9" ht="38.25">
      <c r="A36" s="242" t="s">
        <v>66</v>
      </c>
      <c r="B36" s="210" t="s">
        <v>67</v>
      </c>
      <c r="C36" s="209" t="s">
        <v>1490</v>
      </c>
      <c r="D36" s="210" t="s">
        <v>1580</v>
      </c>
      <c r="E36" s="243">
        <v>2635.07</v>
      </c>
      <c r="F36" s="243">
        <v>2633.78</v>
      </c>
      <c r="G36" s="247">
        <f t="shared" si="2"/>
        <v>99.951044943777589</v>
      </c>
      <c r="H36" s="247">
        <f t="shared" si="1"/>
        <v>-1.2899999999999636</v>
      </c>
      <c r="I36" s="246" t="s">
        <v>1579</v>
      </c>
    </row>
    <row r="37" spans="1:9" ht="38.25">
      <c r="A37" s="242" t="s">
        <v>68</v>
      </c>
      <c r="B37" s="210" t="s">
        <v>56</v>
      </c>
      <c r="C37" s="209" t="s">
        <v>1562</v>
      </c>
      <c r="D37" s="210" t="s">
        <v>1581</v>
      </c>
      <c r="E37" s="243">
        <v>7690.3</v>
      </c>
      <c r="F37" s="243">
        <v>7510.1</v>
      </c>
      <c r="G37" s="247">
        <f t="shared" si="2"/>
        <v>97.656788421778089</v>
      </c>
      <c r="H37" s="247">
        <f t="shared" si="1"/>
        <v>-180.19999999999982</v>
      </c>
      <c r="I37" s="246" t="s">
        <v>1582</v>
      </c>
    </row>
    <row r="38" spans="1:9" ht="25.5">
      <c r="A38" s="242" t="s">
        <v>68</v>
      </c>
      <c r="B38" s="210" t="s">
        <v>56</v>
      </c>
      <c r="C38" s="209" t="s">
        <v>1562</v>
      </c>
      <c r="D38" s="210" t="s">
        <v>1583</v>
      </c>
      <c r="E38" s="243">
        <v>2881.55</v>
      </c>
      <c r="F38" s="243">
        <v>2881.55</v>
      </c>
      <c r="G38" s="247">
        <f t="shared" si="2"/>
        <v>100</v>
      </c>
      <c r="H38" s="247">
        <f t="shared" si="1"/>
        <v>0</v>
      </c>
      <c r="I38" s="246"/>
    </row>
    <row r="39" spans="1:9" ht="45" customHeight="1">
      <c r="A39" s="242" t="s">
        <v>68</v>
      </c>
      <c r="B39" s="210" t="s">
        <v>56</v>
      </c>
      <c r="C39" s="209" t="s">
        <v>1562</v>
      </c>
      <c r="D39" s="210" t="s">
        <v>1584</v>
      </c>
      <c r="E39" s="243">
        <v>8070.3</v>
      </c>
      <c r="F39" s="243">
        <v>7831.18</v>
      </c>
      <c r="G39" s="247">
        <f t="shared" si="2"/>
        <v>97.037037037037038</v>
      </c>
      <c r="H39" s="247">
        <f t="shared" si="1"/>
        <v>-239.11999999999989</v>
      </c>
      <c r="I39" s="421" t="s">
        <v>1691</v>
      </c>
    </row>
    <row r="40" spans="1:9" ht="39.75" customHeight="1">
      <c r="A40" s="242" t="s">
        <v>68</v>
      </c>
      <c r="B40" s="210" t="s">
        <v>56</v>
      </c>
      <c r="C40" s="209" t="s">
        <v>1562</v>
      </c>
      <c r="D40" s="210" t="s">
        <v>1585</v>
      </c>
      <c r="E40" s="243">
        <v>10693.3</v>
      </c>
      <c r="F40" s="243">
        <v>9874.17</v>
      </c>
      <c r="G40" s="247">
        <f t="shared" si="2"/>
        <v>92.339782854684714</v>
      </c>
      <c r="H40" s="247">
        <f t="shared" si="1"/>
        <v>-819.1299999999992</v>
      </c>
      <c r="I40" s="422"/>
    </row>
    <row r="41" spans="1:9" ht="53.25" customHeight="1">
      <c r="A41" s="242" t="s">
        <v>68</v>
      </c>
      <c r="B41" s="210" t="s">
        <v>56</v>
      </c>
      <c r="C41" s="209" t="s">
        <v>1562</v>
      </c>
      <c r="D41" s="210" t="s">
        <v>1586</v>
      </c>
      <c r="E41" s="243">
        <v>278925.64</v>
      </c>
      <c r="F41" s="243">
        <v>276382.01</v>
      </c>
      <c r="G41" s="247">
        <f t="shared" si="2"/>
        <v>99.088061606670507</v>
      </c>
      <c r="H41" s="247">
        <f t="shared" si="1"/>
        <v>-2543.6300000000047</v>
      </c>
      <c r="I41" s="246" t="s">
        <v>1587</v>
      </c>
    </row>
    <row r="42" spans="1:9" ht="52.5" customHeight="1">
      <c r="A42" s="242" t="s">
        <v>69</v>
      </c>
      <c r="B42" s="210" t="s">
        <v>70</v>
      </c>
      <c r="C42" s="209" t="s">
        <v>1588</v>
      </c>
      <c r="D42" s="210" t="s">
        <v>1589</v>
      </c>
      <c r="E42" s="243">
        <v>9433</v>
      </c>
      <c r="F42" s="243">
        <v>9433</v>
      </c>
      <c r="G42" s="247">
        <f t="shared" si="2"/>
        <v>100</v>
      </c>
      <c r="H42" s="247">
        <f t="shared" si="1"/>
        <v>0</v>
      </c>
      <c r="I42" s="246"/>
    </row>
    <row r="43" spans="1:9" ht="51">
      <c r="A43" s="242" t="s">
        <v>71</v>
      </c>
      <c r="B43" s="210" t="s">
        <v>72</v>
      </c>
      <c r="C43" s="209" t="s">
        <v>1562</v>
      </c>
      <c r="D43" s="210" t="s">
        <v>1590</v>
      </c>
      <c r="E43" s="243">
        <v>6039.3</v>
      </c>
      <c r="F43" s="243">
        <v>6039.3</v>
      </c>
      <c r="G43" s="247">
        <f t="shared" si="2"/>
        <v>100</v>
      </c>
      <c r="H43" s="247">
        <f t="shared" si="1"/>
        <v>0</v>
      </c>
      <c r="I43" s="246"/>
    </row>
    <row r="44" spans="1:9" ht="51">
      <c r="A44" s="242" t="s">
        <v>71</v>
      </c>
      <c r="B44" s="210" t="s">
        <v>72</v>
      </c>
      <c r="C44" s="209" t="s">
        <v>1588</v>
      </c>
      <c r="D44" s="210" t="s">
        <v>1590</v>
      </c>
      <c r="E44" s="243">
        <v>7754.7</v>
      </c>
      <c r="F44" s="243">
        <v>7754.7</v>
      </c>
      <c r="G44" s="247">
        <f t="shared" si="2"/>
        <v>100</v>
      </c>
      <c r="H44" s="247">
        <f t="shared" si="1"/>
        <v>0</v>
      </c>
      <c r="I44" s="246"/>
    </row>
    <row r="45" spans="1:9" ht="88.5" customHeight="1">
      <c r="A45" s="242" t="s">
        <v>73</v>
      </c>
      <c r="B45" s="410" t="s">
        <v>74</v>
      </c>
      <c r="C45" s="209" t="s">
        <v>1490</v>
      </c>
      <c r="D45" s="210" t="s">
        <v>48</v>
      </c>
      <c r="E45" s="243">
        <v>115.7</v>
      </c>
      <c r="F45" s="243">
        <v>115.67</v>
      </c>
      <c r="G45" s="247">
        <f t="shared" si="2"/>
        <v>99.97407087294728</v>
      </c>
      <c r="H45" s="247">
        <f t="shared" si="1"/>
        <v>-3.0000000000001137E-2</v>
      </c>
      <c r="I45" s="246"/>
    </row>
    <row r="46" spans="1:9" ht="25.5" customHeight="1">
      <c r="A46" s="242" t="s">
        <v>73</v>
      </c>
      <c r="B46" s="411"/>
      <c r="C46" s="209" t="s">
        <v>1490</v>
      </c>
      <c r="D46" s="210" t="s">
        <v>1591</v>
      </c>
      <c r="E46" s="243">
        <v>1227.1099999999999</v>
      </c>
      <c r="F46" s="243">
        <v>1227.1099999999999</v>
      </c>
      <c r="G46" s="247">
        <f t="shared" si="2"/>
        <v>100</v>
      </c>
      <c r="H46" s="247">
        <f t="shared" si="1"/>
        <v>0</v>
      </c>
      <c r="I46" s="246"/>
    </row>
    <row r="47" spans="1:9" ht="36.75" customHeight="1">
      <c r="A47" s="242" t="s">
        <v>73</v>
      </c>
      <c r="B47" s="412"/>
      <c r="C47" s="209" t="s">
        <v>1562</v>
      </c>
      <c r="D47" s="210" t="s">
        <v>1592</v>
      </c>
      <c r="E47" s="243">
        <v>6715.1</v>
      </c>
      <c r="F47" s="243">
        <v>6715.1</v>
      </c>
      <c r="G47" s="247">
        <f t="shared" si="2"/>
        <v>100</v>
      </c>
      <c r="H47" s="247">
        <f t="shared" si="1"/>
        <v>0</v>
      </c>
      <c r="I47" s="249"/>
    </row>
    <row r="48" spans="1:9" s="251" customFormat="1" ht="93" customHeight="1">
      <c r="A48" s="242" t="s">
        <v>75</v>
      </c>
      <c r="B48" s="224" t="s">
        <v>76</v>
      </c>
      <c r="C48" s="209" t="s">
        <v>1562</v>
      </c>
      <c r="D48" s="210" t="s">
        <v>1593</v>
      </c>
      <c r="E48" s="243">
        <v>79346.8</v>
      </c>
      <c r="F48" s="243">
        <v>27413.57</v>
      </c>
      <c r="G48" s="247">
        <f t="shared" si="2"/>
        <v>34.54905553847162</v>
      </c>
      <c r="H48" s="247">
        <f t="shared" si="1"/>
        <v>-51933.23</v>
      </c>
      <c r="I48" s="246" t="s">
        <v>1692</v>
      </c>
    </row>
    <row r="49" spans="1:9" ht="89.25">
      <c r="A49" s="242" t="s">
        <v>75</v>
      </c>
      <c r="B49" s="224" t="s">
        <v>76</v>
      </c>
      <c r="C49" s="209" t="s">
        <v>1490</v>
      </c>
      <c r="D49" s="210" t="s">
        <v>1593</v>
      </c>
      <c r="E49" s="243">
        <v>5270.83</v>
      </c>
      <c r="F49" s="243">
        <v>5270.83</v>
      </c>
      <c r="G49" s="247">
        <f t="shared" si="2"/>
        <v>100</v>
      </c>
      <c r="H49" s="247">
        <f t="shared" si="1"/>
        <v>0</v>
      </c>
      <c r="I49" s="246"/>
    </row>
    <row r="50" spans="1:9" ht="25.5">
      <c r="A50" s="238" t="s">
        <v>77</v>
      </c>
      <c r="B50" s="165" t="s">
        <v>78</v>
      </c>
      <c r="C50" s="164"/>
      <c r="D50" s="165"/>
      <c r="E50" s="239">
        <f>E51+E55+E57-0.1</f>
        <v>25809.370000000003</v>
      </c>
      <c r="F50" s="239">
        <f>F51+F55+F57-0.1</f>
        <v>25809.370000000003</v>
      </c>
      <c r="G50" s="248">
        <f t="shared" si="2"/>
        <v>100</v>
      </c>
      <c r="H50" s="248">
        <f t="shared" si="1"/>
        <v>0</v>
      </c>
      <c r="I50" s="246"/>
    </row>
    <row r="51" spans="1:9" ht="38.25">
      <c r="A51" s="238" t="s">
        <v>1594</v>
      </c>
      <c r="B51" s="165" t="s">
        <v>79</v>
      </c>
      <c r="C51" s="164"/>
      <c r="D51" s="165"/>
      <c r="E51" s="239">
        <f>E52+E53+E54</f>
        <v>25568.14</v>
      </c>
      <c r="F51" s="239">
        <f>F52+F53+F54</f>
        <v>25568.14</v>
      </c>
      <c r="G51" s="248">
        <f t="shared" si="2"/>
        <v>100</v>
      </c>
      <c r="H51" s="248">
        <f t="shared" si="1"/>
        <v>0</v>
      </c>
      <c r="I51" s="246"/>
    </row>
    <row r="52" spans="1:9" ht="51">
      <c r="A52" s="242" t="s">
        <v>80</v>
      </c>
      <c r="B52" s="210" t="s">
        <v>81</v>
      </c>
      <c r="C52" s="209" t="s">
        <v>1490</v>
      </c>
      <c r="D52" s="210" t="s">
        <v>48</v>
      </c>
      <c r="E52" s="243">
        <v>123.03</v>
      </c>
      <c r="F52" s="243">
        <v>123.03</v>
      </c>
      <c r="G52" s="247">
        <f t="shared" si="2"/>
        <v>100</v>
      </c>
      <c r="H52" s="247">
        <f t="shared" si="1"/>
        <v>0</v>
      </c>
      <c r="I52" s="246"/>
    </row>
    <row r="53" spans="1:9" ht="51">
      <c r="A53" s="242" t="s">
        <v>80</v>
      </c>
      <c r="B53" s="210" t="s">
        <v>81</v>
      </c>
      <c r="C53" s="209" t="s">
        <v>1490</v>
      </c>
      <c r="D53" s="210" t="s">
        <v>22</v>
      </c>
      <c r="E53" s="243">
        <v>25420.11</v>
      </c>
      <c r="F53" s="243">
        <v>25420.11</v>
      </c>
      <c r="G53" s="247">
        <f t="shared" si="2"/>
        <v>100</v>
      </c>
      <c r="H53" s="247">
        <f t="shared" si="1"/>
        <v>0</v>
      </c>
      <c r="I53" s="249"/>
    </row>
    <row r="54" spans="1:9" ht="38.25">
      <c r="A54" s="242" t="s">
        <v>82</v>
      </c>
      <c r="B54" s="210" t="s">
        <v>83</v>
      </c>
      <c r="C54" s="209" t="s">
        <v>1562</v>
      </c>
      <c r="D54" s="210" t="s">
        <v>84</v>
      </c>
      <c r="E54" s="243">
        <v>25</v>
      </c>
      <c r="F54" s="243">
        <v>25</v>
      </c>
      <c r="G54" s="247">
        <f t="shared" si="2"/>
        <v>100</v>
      </c>
      <c r="H54" s="247">
        <f t="shared" si="1"/>
        <v>0</v>
      </c>
      <c r="I54" s="246"/>
    </row>
    <row r="55" spans="1:9" ht="25.5">
      <c r="A55" s="238" t="s">
        <v>1595</v>
      </c>
      <c r="B55" s="165" t="s">
        <v>1596</v>
      </c>
      <c r="C55" s="164"/>
      <c r="D55" s="165"/>
      <c r="E55" s="239">
        <v>145.83000000000001</v>
      </c>
      <c r="F55" s="239">
        <v>145.83000000000001</v>
      </c>
      <c r="G55" s="248">
        <f t="shared" si="2"/>
        <v>100</v>
      </c>
      <c r="H55" s="248">
        <f t="shared" si="1"/>
        <v>0</v>
      </c>
      <c r="I55" s="249"/>
    </row>
    <row r="56" spans="1:9" s="251" customFormat="1" ht="25.5">
      <c r="A56" s="242" t="s">
        <v>85</v>
      </c>
      <c r="B56" s="210" t="s">
        <v>86</v>
      </c>
      <c r="C56" s="209" t="s">
        <v>1490</v>
      </c>
      <c r="D56" s="210"/>
      <c r="E56" s="243">
        <v>145.83000000000001</v>
      </c>
      <c r="F56" s="243">
        <v>145.83000000000001</v>
      </c>
      <c r="G56" s="247">
        <f t="shared" si="2"/>
        <v>100</v>
      </c>
      <c r="H56" s="247">
        <f t="shared" si="1"/>
        <v>0</v>
      </c>
      <c r="I56" s="249"/>
    </row>
    <row r="57" spans="1:9" s="251" customFormat="1" ht="38.25">
      <c r="A57" s="238" t="s">
        <v>1597</v>
      </c>
      <c r="B57" s="165" t="s">
        <v>1598</v>
      </c>
      <c r="C57" s="164"/>
      <c r="D57" s="165"/>
      <c r="E57" s="239">
        <v>95.5</v>
      </c>
      <c r="F57" s="239">
        <v>95.5</v>
      </c>
      <c r="G57" s="248">
        <f t="shared" si="2"/>
        <v>100</v>
      </c>
      <c r="H57" s="248">
        <f t="shared" si="1"/>
        <v>0</v>
      </c>
      <c r="I57" s="252"/>
    </row>
    <row r="58" spans="1:9" s="251" customFormat="1" ht="38.25">
      <c r="A58" s="242" t="s">
        <v>87</v>
      </c>
      <c r="B58" s="210" t="s">
        <v>88</v>
      </c>
      <c r="C58" s="209" t="s">
        <v>1490</v>
      </c>
      <c r="D58" s="210"/>
      <c r="E58" s="243">
        <v>95.5</v>
      </c>
      <c r="F58" s="243">
        <v>95.5</v>
      </c>
      <c r="G58" s="247">
        <f t="shared" si="2"/>
        <v>100</v>
      </c>
      <c r="H58" s="247">
        <f t="shared" si="1"/>
        <v>0</v>
      </c>
      <c r="I58" s="252"/>
    </row>
    <row r="59" spans="1:9" s="251" customFormat="1" ht="25.5">
      <c r="A59" s="238" t="s">
        <v>89</v>
      </c>
      <c r="B59" s="165" t="s">
        <v>90</v>
      </c>
      <c r="C59" s="164"/>
      <c r="D59" s="165"/>
      <c r="E59" s="239">
        <f>E60+E65</f>
        <v>12428.1</v>
      </c>
      <c r="F59" s="239">
        <f>F60+F65</f>
        <v>10342.790000000001</v>
      </c>
      <c r="G59" s="248">
        <f t="shared" si="2"/>
        <v>83.221007233607708</v>
      </c>
      <c r="H59" s="248">
        <f t="shared" si="1"/>
        <v>-2085.3099999999995</v>
      </c>
      <c r="I59" s="252"/>
    </row>
    <row r="60" spans="1:9" s="251" customFormat="1" ht="25.5">
      <c r="A60" s="238" t="s">
        <v>1599</v>
      </c>
      <c r="B60" s="165" t="s">
        <v>1600</v>
      </c>
      <c r="C60" s="164"/>
      <c r="D60" s="165"/>
      <c r="E60" s="239">
        <v>12383.1</v>
      </c>
      <c r="F60" s="239">
        <v>10297.790000000001</v>
      </c>
      <c r="G60" s="248">
        <f t="shared" si="2"/>
        <v>83.160032625110034</v>
      </c>
      <c r="H60" s="248">
        <f t="shared" si="1"/>
        <v>-2085.3099999999995</v>
      </c>
      <c r="I60" s="252"/>
    </row>
    <row r="61" spans="1:9" s="251" customFormat="1" ht="51">
      <c r="A61" s="242" t="s">
        <v>91</v>
      </c>
      <c r="B61" s="210" t="s">
        <v>92</v>
      </c>
      <c r="C61" s="209" t="s">
        <v>1490</v>
      </c>
      <c r="D61" s="210" t="s">
        <v>1601</v>
      </c>
      <c r="E61" s="243">
        <v>3833.78</v>
      </c>
      <c r="F61" s="243">
        <v>3833.78</v>
      </c>
      <c r="G61" s="247">
        <f t="shared" si="2"/>
        <v>100</v>
      </c>
      <c r="H61" s="247">
        <f t="shared" si="1"/>
        <v>0</v>
      </c>
      <c r="I61" s="252"/>
    </row>
    <row r="62" spans="1:9" s="251" customFormat="1" ht="51">
      <c r="A62" s="242" t="s">
        <v>91</v>
      </c>
      <c r="B62" s="210" t="s">
        <v>92</v>
      </c>
      <c r="C62" s="209" t="s">
        <v>1490</v>
      </c>
      <c r="D62" s="210" t="s">
        <v>1602</v>
      </c>
      <c r="E62" s="243">
        <v>0.01</v>
      </c>
      <c r="F62" s="243">
        <v>0</v>
      </c>
      <c r="G62" s="247">
        <f t="shared" si="2"/>
        <v>0</v>
      </c>
      <c r="H62" s="247">
        <f t="shared" si="1"/>
        <v>-0.01</v>
      </c>
      <c r="I62" s="252"/>
    </row>
    <row r="63" spans="1:9" s="251" customFormat="1">
      <c r="A63" s="242" t="s">
        <v>93</v>
      </c>
      <c r="B63" s="210" t="s">
        <v>94</v>
      </c>
      <c r="C63" s="209" t="s">
        <v>1490</v>
      </c>
      <c r="D63" s="210" t="s">
        <v>1603</v>
      </c>
      <c r="E63" s="243">
        <v>910.76</v>
      </c>
      <c r="F63" s="243">
        <v>910.7</v>
      </c>
      <c r="G63" s="247">
        <f t="shared" si="2"/>
        <v>99.99341209539287</v>
      </c>
      <c r="H63" s="247">
        <f t="shared" si="1"/>
        <v>-5.999999999994543E-2</v>
      </c>
      <c r="I63" s="252"/>
    </row>
    <row r="64" spans="1:9" s="251" customFormat="1" ht="35.25" customHeight="1">
      <c r="A64" s="242" t="s">
        <v>95</v>
      </c>
      <c r="B64" s="210" t="s">
        <v>96</v>
      </c>
      <c r="C64" s="209" t="s">
        <v>1562</v>
      </c>
      <c r="D64" s="210" t="s">
        <v>1604</v>
      </c>
      <c r="E64" s="243">
        <v>7638.5</v>
      </c>
      <c r="F64" s="243">
        <v>5553.25</v>
      </c>
      <c r="G64" s="247">
        <f t="shared" si="2"/>
        <v>72.700792040322042</v>
      </c>
      <c r="H64" s="247">
        <f t="shared" si="1"/>
        <v>-2085.25</v>
      </c>
      <c r="I64" s="252" t="s">
        <v>1693</v>
      </c>
    </row>
    <row r="65" spans="1:9" s="251" customFormat="1" ht="25.5">
      <c r="A65" s="238" t="s">
        <v>1605</v>
      </c>
      <c r="B65" s="165" t="s">
        <v>1606</v>
      </c>
      <c r="C65" s="164"/>
      <c r="D65" s="165"/>
      <c r="E65" s="239">
        <v>45</v>
      </c>
      <c r="F65" s="239">
        <v>45</v>
      </c>
      <c r="G65" s="248">
        <f t="shared" si="2"/>
        <v>100</v>
      </c>
      <c r="H65" s="248">
        <f t="shared" si="1"/>
        <v>0</v>
      </c>
      <c r="I65" s="252"/>
    </row>
    <row r="66" spans="1:9" s="251" customFormat="1" ht="25.5">
      <c r="A66" s="242" t="s">
        <v>97</v>
      </c>
      <c r="B66" s="210" t="s">
        <v>98</v>
      </c>
      <c r="C66" s="209" t="s">
        <v>1490</v>
      </c>
      <c r="D66" s="210" t="s">
        <v>1607</v>
      </c>
      <c r="E66" s="243">
        <v>45</v>
      </c>
      <c r="F66" s="243">
        <v>45</v>
      </c>
      <c r="G66" s="247">
        <f t="shared" si="2"/>
        <v>100</v>
      </c>
      <c r="H66" s="247">
        <f t="shared" si="1"/>
        <v>0</v>
      </c>
      <c r="I66" s="252"/>
    </row>
    <row r="67" spans="1:9" s="251" customFormat="1" ht="38.25">
      <c r="A67" s="238" t="s">
        <v>99</v>
      </c>
      <c r="B67" s="165" t="s">
        <v>100</v>
      </c>
      <c r="C67" s="164"/>
      <c r="D67" s="165"/>
      <c r="E67" s="239">
        <f>E68+E74</f>
        <v>20711.989999999998</v>
      </c>
      <c r="F67" s="239">
        <f>F68+F74</f>
        <v>20032.079999999998</v>
      </c>
      <c r="G67" s="248">
        <f t="shared" si="2"/>
        <v>96.717312049687166</v>
      </c>
      <c r="H67" s="248">
        <f t="shared" si="1"/>
        <v>-679.90999999999985</v>
      </c>
      <c r="I67" s="252"/>
    </row>
    <row r="68" spans="1:9" s="251" customFormat="1" ht="25.5">
      <c r="A68" s="238" t="s">
        <v>1608</v>
      </c>
      <c r="B68" s="165" t="s">
        <v>1609</v>
      </c>
      <c r="C68" s="164"/>
      <c r="D68" s="165"/>
      <c r="E68" s="239">
        <f>E69+E70+E71+E72+E73</f>
        <v>20524.46</v>
      </c>
      <c r="F68" s="239">
        <f>F69+F70+F71+F72+F73</f>
        <v>19846.05</v>
      </c>
      <c r="G68" s="248">
        <f t="shared" si="2"/>
        <v>96.694626801387216</v>
      </c>
      <c r="H68" s="248">
        <f t="shared" si="1"/>
        <v>-678.40999999999985</v>
      </c>
      <c r="I68" s="252"/>
    </row>
    <row r="69" spans="1:9" s="251" customFormat="1" ht="25.5">
      <c r="A69" s="242" t="s">
        <v>101</v>
      </c>
      <c r="B69" s="210" t="s">
        <v>102</v>
      </c>
      <c r="C69" s="209" t="s">
        <v>1490</v>
      </c>
      <c r="D69" s="210" t="s">
        <v>22</v>
      </c>
      <c r="E69" s="243">
        <v>547.9</v>
      </c>
      <c r="F69" s="243">
        <v>541.9</v>
      </c>
      <c r="G69" s="247">
        <f t="shared" si="2"/>
        <v>98.904909655046552</v>
      </c>
      <c r="H69" s="247">
        <f t="shared" si="1"/>
        <v>-6</v>
      </c>
      <c r="I69" s="252" t="s">
        <v>1610</v>
      </c>
    </row>
    <row r="70" spans="1:9" s="251" customFormat="1" ht="25.5">
      <c r="A70" s="242" t="s">
        <v>103</v>
      </c>
      <c r="B70" s="210" t="s">
        <v>104</v>
      </c>
      <c r="C70" s="209" t="s">
        <v>1490</v>
      </c>
      <c r="D70" s="210" t="s">
        <v>1611</v>
      </c>
      <c r="E70" s="243">
        <v>109.66</v>
      </c>
      <c r="F70" s="243">
        <v>109.66</v>
      </c>
      <c r="G70" s="247">
        <f t="shared" si="2"/>
        <v>100</v>
      </c>
      <c r="H70" s="247">
        <f t="shared" si="1"/>
        <v>0</v>
      </c>
      <c r="I70" s="252"/>
    </row>
    <row r="71" spans="1:9" s="251" customFormat="1" ht="57.75" customHeight="1">
      <c r="A71" s="242" t="s">
        <v>105</v>
      </c>
      <c r="B71" s="210" t="s">
        <v>56</v>
      </c>
      <c r="C71" s="209" t="s">
        <v>1562</v>
      </c>
      <c r="D71" s="210" t="s">
        <v>1612</v>
      </c>
      <c r="E71" s="243">
        <v>10313.4</v>
      </c>
      <c r="F71" s="243">
        <v>9659.44</v>
      </c>
      <c r="G71" s="247">
        <f t="shared" si="2"/>
        <v>93.659123082591591</v>
      </c>
      <c r="H71" s="247">
        <f t="shared" si="1"/>
        <v>-653.95999999999913</v>
      </c>
      <c r="I71" s="252" t="s">
        <v>1694</v>
      </c>
    </row>
    <row r="72" spans="1:9" s="251" customFormat="1" ht="25.5">
      <c r="A72" s="242" t="s">
        <v>105</v>
      </c>
      <c r="B72" s="210" t="s">
        <v>56</v>
      </c>
      <c r="C72" s="209" t="s">
        <v>1562</v>
      </c>
      <c r="D72" s="210" t="s">
        <v>1613</v>
      </c>
      <c r="E72" s="243">
        <v>11</v>
      </c>
      <c r="F72" s="243">
        <v>11</v>
      </c>
      <c r="G72" s="247">
        <f t="shared" si="2"/>
        <v>100</v>
      </c>
      <c r="H72" s="247">
        <f t="shared" ref="H72:H135" si="3">F72-E72</f>
        <v>0</v>
      </c>
      <c r="I72" s="252"/>
    </row>
    <row r="73" spans="1:9" s="251" customFormat="1" ht="89.25">
      <c r="A73" s="242" t="s">
        <v>106</v>
      </c>
      <c r="B73" s="224" t="s">
        <v>107</v>
      </c>
      <c r="C73" s="209" t="s">
        <v>1562</v>
      </c>
      <c r="D73" s="210" t="s">
        <v>108</v>
      </c>
      <c r="E73" s="243">
        <v>9542.5</v>
      </c>
      <c r="F73" s="243">
        <v>9524.0499999999993</v>
      </c>
      <c r="G73" s="247">
        <f t="shared" si="2"/>
        <v>99.806654440660196</v>
      </c>
      <c r="H73" s="247">
        <f>F73-E73+0.06</f>
        <v>-18.390000000000729</v>
      </c>
      <c r="I73" s="252" t="s">
        <v>1614</v>
      </c>
    </row>
    <row r="74" spans="1:9" s="251" customFormat="1" ht="25.5">
      <c r="A74" s="238" t="s">
        <v>1615</v>
      </c>
      <c r="B74" s="165" t="s">
        <v>1616</v>
      </c>
      <c r="C74" s="164"/>
      <c r="D74" s="165"/>
      <c r="E74" s="239">
        <v>187.53</v>
      </c>
      <c r="F74" s="239">
        <v>186.03</v>
      </c>
      <c r="G74" s="248">
        <f t="shared" si="2"/>
        <v>99.200127979523273</v>
      </c>
      <c r="H74" s="248">
        <f t="shared" si="3"/>
        <v>-1.5</v>
      </c>
      <c r="I74" s="252"/>
    </row>
    <row r="75" spans="1:9" s="251" customFormat="1" ht="51">
      <c r="A75" s="242" t="s">
        <v>109</v>
      </c>
      <c r="B75" s="210" t="s">
        <v>110</v>
      </c>
      <c r="C75" s="209" t="s">
        <v>1490</v>
      </c>
      <c r="D75" s="210"/>
      <c r="E75" s="243">
        <v>187.53</v>
      </c>
      <c r="F75" s="243">
        <v>186.04</v>
      </c>
      <c r="G75" s="247">
        <f t="shared" si="2"/>
        <v>99.205460459659776</v>
      </c>
      <c r="H75" s="247">
        <f t="shared" si="3"/>
        <v>-1.4900000000000091</v>
      </c>
      <c r="I75" s="252" t="s">
        <v>1568</v>
      </c>
    </row>
    <row r="76" spans="1:9" s="251" customFormat="1" ht="38.25">
      <c r="A76" s="238" t="s">
        <v>111</v>
      </c>
      <c r="B76" s="165" t="s">
        <v>112</v>
      </c>
      <c r="C76" s="164"/>
      <c r="D76" s="165"/>
      <c r="E76" s="239">
        <f>E77</f>
        <v>34730.170000000013</v>
      </c>
      <c r="F76" s="239">
        <f>F77</f>
        <v>34718.000000000007</v>
      </c>
      <c r="G76" s="248">
        <f t="shared" si="2"/>
        <v>99.964958420877281</v>
      </c>
      <c r="H76" s="248">
        <f t="shared" si="3"/>
        <v>-12.17000000000553</v>
      </c>
      <c r="I76" s="252"/>
    </row>
    <row r="77" spans="1:9" s="251" customFormat="1" ht="25.5">
      <c r="A77" s="238" t="s">
        <v>1617</v>
      </c>
      <c r="B77" s="165" t="s">
        <v>1618</v>
      </c>
      <c r="C77" s="164"/>
      <c r="D77" s="165"/>
      <c r="E77" s="239">
        <f>E78+E79+E80+E81+E82+E83+E84+E85+E86+E87+E88+E89+E90+E91+E92+E93+E94+E95+E96+E97+E98+E99+E100+E101+E102+E103+E104+E105+E106+E107+E108+E109+E110+E111+E112+E113+E114+E115+E116+E117+E118+E119+E120+E121+E122+E123</f>
        <v>34730.170000000013</v>
      </c>
      <c r="F77" s="239">
        <f>F78+F79+F80+F81+F82+F83+F84+F85+F86+F87+F88+F89+F90+F91+F92+F93+F94+F95+F96+F97+F98+F99+F100+F101+F102+F103+F104+F105+F106+F107+F108+F109+F110+F111+F112+F113+F114+F115+F116+F117+F118+F119+F120+F121+F122+F123</f>
        <v>34718.000000000007</v>
      </c>
      <c r="G77" s="248">
        <f t="shared" si="2"/>
        <v>99.964958420877281</v>
      </c>
      <c r="H77" s="248">
        <f t="shared" si="3"/>
        <v>-12.17000000000553</v>
      </c>
      <c r="I77" s="252"/>
    </row>
    <row r="78" spans="1:9" s="251" customFormat="1" ht="25.5">
      <c r="A78" s="242" t="s">
        <v>113</v>
      </c>
      <c r="B78" s="210" t="s">
        <v>114</v>
      </c>
      <c r="C78" s="209" t="s">
        <v>1490</v>
      </c>
      <c r="D78" s="210" t="s">
        <v>1619</v>
      </c>
      <c r="E78" s="243">
        <v>53.07</v>
      </c>
      <c r="F78" s="243">
        <v>53.07</v>
      </c>
      <c r="G78" s="247">
        <f t="shared" si="2"/>
        <v>100</v>
      </c>
      <c r="H78" s="247">
        <f t="shared" si="3"/>
        <v>0</v>
      </c>
      <c r="I78" s="252"/>
    </row>
    <row r="79" spans="1:9" s="251" customFormat="1" ht="30" customHeight="1">
      <c r="A79" s="242" t="s">
        <v>113</v>
      </c>
      <c r="B79" s="210" t="s">
        <v>114</v>
      </c>
      <c r="C79" s="209" t="s">
        <v>1490</v>
      </c>
      <c r="D79" s="210" t="s">
        <v>1620</v>
      </c>
      <c r="E79" s="243">
        <v>114.27</v>
      </c>
      <c r="F79" s="243">
        <v>114.2</v>
      </c>
      <c r="G79" s="247">
        <f t="shared" si="2"/>
        <v>99.938741576966834</v>
      </c>
      <c r="H79" s="247">
        <f t="shared" si="3"/>
        <v>-6.9999999999993179E-2</v>
      </c>
      <c r="I79" s="252"/>
    </row>
    <row r="80" spans="1:9" s="251" customFormat="1" ht="25.5">
      <c r="A80" s="242" t="s">
        <v>113</v>
      </c>
      <c r="B80" s="210" t="s">
        <v>114</v>
      </c>
      <c r="C80" s="209" t="s">
        <v>1490</v>
      </c>
      <c r="D80" s="210" t="s">
        <v>1621</v>
      </c>
      <c r="E80" s="243">
        <v>237.09</v>
      </c>
      <c r="F80" s="243">
        <v>237.09</v>
      </c>
      <c r="G80" s="247">
        <f t="shared" si="2"/>
        <v>100</v>
      </c>
      <c r="H80" s="247">
        <f t="shared" si="3"/>
        <v>0</v>
      </c>
      <c r="I80" s="252"/>
    </row>
    <row r="81" spans="1:9" s="251" customFormat="1" ht="25.5">
      <c r="A81" s="242" t="s">
        <v>113</v>
      </c>
      <c r="B81" s="210" t="s">
        <v>114</v>
      </c>
      <c r="C81" s="209" t="s">
        <v>1490</v>
      </c>
      <c r="D81" s="210" t="s">
        <v>1622</v>
      </c>
      <c r="E81" s="243">
        <v>48.23</v>
      </c>
      <c r="F81" s="243">
        <v>48.23</v>
      </c>
      <c r="G81" s="247">
        <f t="shared" si="2"/>
        <v>100</v>
      </c>
      <c r="H81" s="247">
        <f t="shared" si="3"/>
        <v>0</v>
      </c>
      <c r="I81" s="252"/>
    </row>
    <row r="82" spans="1:9" ht="25.5">
      <c r="A82" s="242" t="s">
        <v>119</v>
      </c>
      <c r="B82" s="210" t="s">
        <v>120</v>
      </c>
      <c r="C82" s="209" t="s">
        <v>1490</v>
      </c>
      <c r="D82" s="407" t="s">
        <v>1623</v>
      </c>
      <c r="E82" s="243">
        <v>2203.9899999999998</v>
      </c>
      <c r="F82" s="243">
        <v>2203.9899999999998</v>
      </c>
      <c r="G82" s="247">
        <f t="shared" si="2"/>
        <v>100</v>
      </c>
      <c r="H82" s="247">
        <f t="shared" si="3"/>
        <v>0</v>
      </c>
      <c r="I82" s="252"/>
    </row>
    <row r="83" spans="1:9" ht="25.5">
      <c r="A83" s="242" t="s">
        <v>119</v>
      </c>
      <c r="B83" s="210" t="s">
        <v>120</v>
      </c>
      <c r="C83" s="209" t="s">
        <v>1562</v>
      </c>
      <c r="D83" s="408"/>
      <c r="E83" s="243">
        <v>2203.9899999999998</v>
      </c>
      <c r="F83" s="243">
        <v>2203.9899999999998</v>
      </c>
      <c r="G83" s="247">
        <f t="shared" si="2"/>
        <v>100</v>
      </c>
      <c r="H83" s="247">
        <f t="shared" si="3"/>
        <v>0</v>
      </c>
      <c r="I83" s="245"/>
    </row>
    <row r="84" spans="1:9" ht="25.5">
      <c r="A84" s="242" t="s">
        <v>119</v>
      </c>
      <c r="B84" s="210" t="s">
        <v>120</v>
      </c>
      <c r="C84" s="209" t="s">
        <v>1490</v>
      </c>
      <c r="D84" s="407" t="s">
        <v>1624</v>
      </c>
      <c r="E84" s="243">
        <v>2150.7600000000002</v>
      </c>
      <c r="F84" s="243">
        <v>2150.7600000000002</v>
      </c>
      <c r="G84" s="247">
        <f t="shared" si="2"/>
        <v>100</v>
      </c>
      <c r="H84" s="247">
        <f t="shared" si="3"/>
        <v>0</v>
      </c>
      <c r="I84" s="249"/>
    </row>
    <row r="85" spans="1:9" ht="25.5">
      <c r="A85" s="242" t="s">
        <v>119</v>
      </c>
      <c r="B85" s="210" t="s">
        <v>120</v>
      </c>
      <c r="C85" s="209" t="s">
        <v>1562</v>
      </c>
      <c r="D85" s="408"/>
      <c r="E85" s="243">
        <v>2150.7600000000002</v>
      </c>
      <c r="F85" s="243">
        <v>2138.7600000000002</v>
      </c>
      <c r="G85" s="247">
        <f t="shared" si="2"/>
        <v>99.442057691234737</v>
      </c>
      <c r="H85" s="247">
        <f t="shared" si="3"/>
        <v>-12</v>
      </c>
      <c r="I85" s="253" t="s">
        <v>1625</v>
      </c>
    </row>
    <row r="86" spans="1:9" ht="51">
      <c r="A86" s="242" t="s">
        <v>115</v>
      </c>
      <c r="B86" s="210" t="s">
        <v>116</v>
      </c>
      <c r="C86" s="209" t="s">
        <v>1490</v>
      </c>
      <c r="D86" s="407" t="s">
        <v>1626</v>
      </c>
      <c r="E86" s="243">
        <v>2367.31</v>
      </c>
      <c r="F86" s="243">
        <v>2367.31</v>
      </c>
      <c r="G86" s="247">
        <f t="shared" si="2"/>
        <v>100</v>
      </c>
      <c r="H86" s="247">
        <f t="shared" si="3"/>
        <v>0</v>
      </c>
      <c r="I86" s="252"/>
    </row>
    <row r="87" spans="1:9" ht="51">
      <c r="A87" s="242" t="s">
        <v>115</v>
      </c>
      <c r="B87" s="210" t="s">
        <v>116</v>
      </c>
      <c r="C87" s="209" t="s">
        <v>1562</v>
      </c>
      <c r="D87" s="408"/>
      <c r="E87" s="243">
        <v>7101.94</v>
      </c>
      <c r="F87" s="243">
        <v>7101.92</v>
      </c>
      <c r="G87" s="247">
        <f t="shared" si="2"/>
        <v>99.99971838680699</v>
      </c>
      <c r="H87" s="247">
        <f t="shared" si="3"/>
        <v>-1.9999999999527063E-2</v>
      </c>
      <c r="I87" s="252"/>
    </row>
    <row r="88" spans="1:9" ht="25.5">
      <c r="A88" s="242" t="s">
        <v>119</v>
      </c>
      <c r="B88" s="210" t="s">
        <v>120</v>
      </c>
      <c r="C88" s="209" t="s">
        <v>1490</v>
      </c>
      <c r="D88" s="407" t="s">
        <v>1627</v>
      </c>
      <c r="E88" s="243">
        <v>399.09</v>
      </c>
      <c r="F88" s="243">
        <v>399.05</v>
      </c>
      <c r="G88" s="247">
        <f t="shared" si="2"/>
        <v>99.989977198125743</v>
      </c>
      <c r="H88" s="307">
        <f t="shared" si="3"/>
        <v>-3.999999999996362E-2</v>
      </c>
      <c r="I88" s="245"/>
    </row>
    <row r="89" spans="1:9" ht="25.5">
      <c r="A89" s="242" t="s">
        <v>119</v>
      </c>
      <c r="B89" s="210" t="s">
        <v>120</v>
      </c>
      <c r="C89" s="209" t="s">
        <v>1562</v>
      </c>
      <c r="D89" s="408"/>
      <c r="E89" s="243">
        <v>399.09</v>
      </c>
      <c r="F89" s="243">
        <v>399.05</v>
      </c>
      <c r="G89" s="247">
        <f t="shared" si="2"/>
        <v>99.989977198125743</v>
      </c>
      <c r="H89" s="307">
        <f t="shared" si="3"/>
        <v>-3.999999999996362E-2</v>
      </c>
      <c r="I89" s="245"/>
    </row>
    <row r="90" spans="1:9" ht="25.5">
      <c r="A90" s="242" t="s">
        <v>119</v>
      </c>
      <c r="B90" s="210" t="s">
        <v>120</v>
      </c>
      <c r="C90" s="209" t="s">
        <v>1490</v>
      </c>
      <c r="D90" s="407" t="s">
        <v>1628</v>
      </c>
      <c r="E90" s="243">
        <v>500</v>
      </c>
      <c r="F90" s="243">
        <v>500</v>
      </c>
      <c r="G90" s="247">
        <f t="shared" si="2"/>
        <v>100</v>
      </c>
      <c r="H90" s="247">
        <f t="shared" si="3"/>
        <v>0</v>
      </c>
      <c r="I90" s="246"/>
    </row>
    <row r="91" spans="1:9" ht="25.5">
      <c r="A91" s="242" t="s">
        <v>119</v>
      </c>
      <c r="B91" s="210" t="s">
        <v>120</v>
      </c>
      <c r="C91" s="209" t="s">
        <v>1562</v>
      </c>
      <c r="D91" s="408"/>
      <c r="E91" s="243">
        <v>500</v>
      </c>
      <c r="F91" s="243">
        <v>500</v>
      </c>
      <c r="G91" s="247">
        <f t="shared" si="2"/>
        <v>100</v>
      </c>
      <c r="H91" s="247">
        <f t="shared" si="3"/>
        <v>0</v>
      </c>
      <c r="I91" s="245"/>
    </row>
    <row r="92" spans="1:9" ht="25.5">
      <c r="A92" s="242" t="s">
        <v>119</v>
      </c>
      <c r="B92" s="210" t="s">
        <v>120</v>
      </c>
      <c r="C92" s="209" t="s">
        <v>1490</v>
      </c>
      <c r="D92" s="407" t="s">
        <v>1629</v>
      </c>
      <c r="E92" s="243">
        <v>716.31</v>
      </c>
      <c r="F92" s="243">
        <v>716.31</v>
      </c>
      <c r="G92" s="247">
        <f t="shared" si="2"/>
        <v>100</v>
      </c>
      <c r="H92" s="247">
        <f t="shared" si="3"/>
        <v>0</v>
      </c>
      <c r="I92" s="249"/>
    </row>
    <row r="93" spans="1:9" ht="25.5">
      <c r="A93" s="242" t="s">
        <v>119</v>
      </c>
      <c r="B93" s="210" t="s">
        <v>120</v>
      </c>
      <c r="C93" s="209" t="s">
        <v>1562</v>
      </c>
      <c r="D93" s="408"/>
      <c r="E93" s="243">
        <v>716.31</v>
      </c>
      <c r="F93" s="243">
        <v>716.31</v>
      </c>
      <c r="G93" s="247">
        <f t="shared" ref="G93:G135" si="4">F93/E93*100</f>
        <v>100</v>
      </c>
      <c r="H93" s="247">
        <f t="shared" si="3"/>
        <v>0</v>
      </c>
      <c r="I93" s="245"/>
    </row>
    <row r="94" spans="1:9" ht="25.5">
      <c r="A94" s="242" t="s">
        <v>119</v>
      </c>
      <c r="B94" s="210" t="s">
        <v>120</v>
      </c>
      <c r="C94" s="209" t="s">
        <v>1490</v>
      </c>
      <c r="D94" s="407" t="s">
        <v>1630</v>
      </c>
      <c r="E94" s="243">
        <v>601.91999999999996</v>
      </c>
      <c r="F94" s="243">
        <v>601.91999999999996</v>
      </c>
      <c r="G94" s="247">
        <f t="shared" si="4"/>
        <v>100</v>
      </c>
      <c r="H94" s="247">
        <f t="shared" si="3"/>
        <v>0</v>
      </c>
      <c r="I94" s="246"/>
    </row>
    <row r="95" spans="1:9" ht="25.5">
      <c r="A95" s="242" t="s">
        <v>119</v>
      </c>
      <c r="B95" s="210" t="s">
        <v>120</v>
      </c>
      <c r="C95" s="209" t="s">
        <v>1562</v>
      </c>
      <c r="D95" s="408"/>
      <c r="E95" s="243">
        <v>601.91999999999996</v>
      </c>
      <c r="F95" s="243">
        <v>601.91999999999996</v>
      </c>
      <c r="G95" s="247">
        <f t="shared" si="4"/>
        <v>100</v>
      </c>
      <c r="H95" s="247">
        <f t="shared" si="3"/>
        <v>0</v>
      </c>
      <c r="I95" s="245"/>
    </row>
    <row r="96" spans="1:9" ht="25.5">
      <c r="A96" s="242" t="s">
        <v>119</v>
      </c>
      <c r="B96" s="210" t="s">
        <v>120</v>
      </c>
      <c r="C96" s="209" t="s">
        <v>1490</v>
      </c>
      <c r="D96" s="407" t="s">
        <v>1631</v>
      </c>
      <c r="E96" s="243">
        <v>550</v>
      </c>
      <c r="F96" s="243">
        <v>550</v>
      </c>
      <c r="G96" s="247">
        <f t="shared" si="4"/>
        <v>100</v>
      </c>
      <c r="H96" s="247">
        <f t="shared" si="3"/>
        <v>0</v>
      </c>
      <c r="I96" s="252"/>
    </row>
    <row r="97" spans="1:9" ht="25.5">
      <c r="A97" s="242" t="s">
        <v>119</v>
      </c>
      <c r="B97" s="210" t="s">
        <v>120</v>
      </c>
      <c r="C97" s="209" t="s">
        <v>1490</v>
      </c>
      <c r="D97" s="409"/>
      <c r="E97" s="243">
        <v>459.81</v>
      </c>
      <c r="F97" s="243">
        <v>459.81</v>
      </c>
      <c r="G97" s="247">
        <f t="shared" si="4"/>
        <v>100</v>
      </c>
      <c r="H97" s="247">
        <f t="shared" si="3"/>
        <v>0</v>
      </c>
      <c r="I97" s="249"/>
    </row>
    <row r="98" spans="1:9" ht="25.5">
      <c r="A98" s="242" t="s">
        <v>119</v>
      </c>
      <c r="B98" s="210" t="s">
        <v>120</v>
      </c>
      <c r="C98" s="209" t="s">
        <v>1562</v>
      </c>
      <c r="D98" s="409"/>
      <c r="E98" s="243">
        <v>550</v>
      </c>
      <c r="F98" s="243">
        <v>550</v>
      </c>
      <c r="G98" s="247">
        <f t="shared" si="4"/>
        <v>100</v>
      </c>
      <c r="H98" s="247">
        <f t="shared" si="3"/>
        <v>0</v>
      </c>
      <c r="I98" s="245"/>
    </row>
    <row r="99" spans="1:9" ht="25.5">
      <c r="A99" s="242" t="s">
        <v>119</v>
      </c>
      <c r="B99" s="210" t="s">
        <v>120</v>
      </c>
      <c r="C99" s="209" t="s">
        <v>1562</v>
      </c>
      <c r="D99" s="408"/>
      <c r="E99" s="243">
        <v>459.81</v>
      </c>
      <c r="F99" s="243">
        <v>459.81</v>
      </c>
      <c r="G99" s="247">
        <f t="shared" si="4"/>
        <v>100</v>
      </c>
      <c r="H99" s="247">
        <f t="shared" si="3"/>
        <v>0</v>
      </c>
      <c r="I99" s="245"/>
    </row>
    <row r="100" spans="1:9" ht="25.5">
      <c r="A100" s="242" t="s">
        <v>119</v>
      </c>
      <c r="B100" s="210" t="s">
        <v>120</v>
      </c>
      <c r="C100" s="209" t="s">
        <v>1490</v>
      </c>
      <c r="D100" s="407" t="s">
        <v>1632</v>
      </c>
      <c r="E100" s="243">
        <v>200</v>
      </c>
      <c r="F100" s="243">
        <v>200</v>
      </c>
      <c r="G100" s="247">
        <f t="shared" si="4"/>
        <v>100</v>
      </c>
      <c r="H100" s="247">
        <f t="shared" si="3"/>
        <v>0</v>
      </c>
      <c r="I100" s="249"/>
    </row>
    <row r="101" spans="1:9" ht="25.5">
      <c r="A101" s="242" t="s">
        <v>119</v>
      </c>
      <c r="B101" s="210" t="s">
        <v>120</v>
      </c>
      <c r="C101" s="209" t="s">
        <v>1562</v>
      </c>
      <c r="D101" s="408"/>
      <c r="E101" s="243">
        <v>200</v>
      </c>
      <c r="F101" s="243">
        <v>200</v>
      </c>
      <c r="G101" s="247">
        <f t="shared" si="4"/>
        <v>100</v>
      </c>
      <c r="H101" s="247">
        <f t="shared" si="3"/>
        <v>0</v>
      </c>
      <c r="I101" s="245"/>
    </row>
    <row r="102" spans="1:9" ht="25.5">
      <c r="A102" s="242" t="s">
        <v>119</v>
      </c>
      <c r="B102" s="210" t="s">
        <v>120</v>
      </c>
      <c r="C102" s="209" t="s">
        <v>1490</v>
      </c>
      <c r="D102" s="407" t="s">
        <v>1633</v>
      </c>
      <c r="E102" s="243">
        <v>200</v>
      </c>
      <c r="F102" s="243">
        <v>200</v>
      </c>
      <c r="G102" s="247">
        <f t="shared" si="4"/>
        <v>100</v>
      </c>
      <c r="H102" s="247">
        <f t="shared" si="3"/>
        <v>0</v>
      </c>
      <c r="I102" s="246"/>
    </row>
    <row r="103" spans="1:9" ht="25.5">
      <c r="A103" s="242" t="s">
        <v>119</v>
      </c>
      <c r="B103" s="210" t="s">
        <v>120</v>
      </c>
      <c r="C103" s="209" t="s">
        <v>1562</v>
      </c>
      <c r="D103" s="408"/>
      <c r="E103" s="243">
        <v>200</v>
      </c>
      <c r="F103" s="243">
        <v>200</v>
      </c>
      <c r="G103" s="247">
        <f t="shared" si="4"/>
        <v>100</v>
      </c>
      <c r="H103" s="247">
        <f t="shared" si="3"/>
        <v>0</v>
      </c>
      <c r="I103" s="245"/>
    </row>
    <row r="104" spans="1:9" ht="25.5">
      <c r="A104" s="242" t="s">
        <v>119</v>
      </c>
      <c r="B104" s="210" t="s">
        <v>120</v>
      </c>
      <c r="C104" s="209" t="s">
        <v>1490</v>
      </c>
      <c r="D104" s="407" t="s">
        <v>1634</v>
      </c>
      <c r="E104" s="243">
        <v>459.81</v>
      </c>
      <c r="F104" s="243">
        <v>459.81</v>
      </c>
      <c r="G104" s="247">
        <f t="shared" si="4"/>
        <v>100</v>
      </c>
      <c r="H104" s="247">
        <f t="shared" si="3"/>
        <v>0</v>
      </c>
      <c r="I104" s="249"/>
    </row>
    <row r="105" spans="1:9" ht="25.5">
      <c r="A105" s="242" t="s">
        <v>119</v>
      </c>
      <c r="B105" s="210" t="s">
        <v>120</v>
      </c>
      <c r="C105" s="209" t="s">
        <v>1562</v>
      </c>
      <c r="D105" s="408"/>
      <c r="E105" s="243">
        <v>459.81</v>
      </c>
      <c r="F105" s="243">
        <v>459.81</v>
      </c>
      <c r="G105" s="247">
        <f t="shared" si="4"/>
        <v>100</v>
      </c>
      <c r="H105" s="247">
        <f t="shared" si="3"/>
        <v>0</v>
      </c>
      <c r="I105" s="245"/>
    </row>
    <row r="106" spans="1:9" ht="25.5">
      <c r="A106" s="242" t="s">
        <v>119</v>
      </c>
      <c r="B106" s="210" t="s">
        <v>120</v>
      </c>
      <c r="C106" s="209" t="s">
        <v>1490</v>
      </c>
      <c r="D106" s="407" t="s">
        <v>1635</v>
      </c>
      <c r="E106" s="243">
        <v>731.32</v>
      </c>
      <c r="F106" s="243">
        <v>731.32</v>
      </c>
      <c r="G106" s="247">
        <f t="shared" si="4"/>
        <v>100</v>
      </c>
      <c r="H106" s="247">
        <f t="shared" si="3"/>
        <v>0</v>
      </c>
      <c r="I106" s="249"/>
    </row>
    <row r="107" spans="1:9" ht="25.5">
      <c r="A107" s="242" t="s">
        <v>119</v>
      </c>
      <c r="B107" s="210" t="s">
        <v>120</v>
      </c>
      <c r="C107" s="209" t="s">
        <v>1562</v>
      </c>
      <c r="D107" s="408"/>
      <c r="E107" s="243">
        <v>731.32</v>
      </c>
      <c r="F107" s="243">
        <v>731.32</v>
      </c>
      <c r="G107" s="247">
        <f t="shared" si="4"/>
        <v>100</v>
      </c>
      <c r="H107" s="247">
        <f t="shared" si="3"/>
        <v>0</v>
      </c>
      <c r="I107" s="245"/>
    </row>
    <row r="108" spans="1:9" ht="25.5">
      <c r="A108" s="242" t="s">
        <v>119</v>
      </c>
      <c r="B108" s="210" t="s">
        <v>120</v>
      </c>
      <c r="C108" s="209" t="s">
        <v>1490</v>
      </c>
      <c r="D108" s="407" t="s">
        <v>1636</v>
      </c>
      <c r="E108" s="243">
        <v>250</v>
      </c>
      <c r="F108" s="243">
        <v>250</v>
      </c>
      <c r="G108" s="247">
        <f t="shared" si="4"/>
        <v>100</v>
      </c>
      <c r="H108" s="247">
        <f t="shared" si="3"/>
        <v>0</v>
      </c>
      <c r="I108" s="246"/>
    </row>
    <row r="109" spans="1:9" ht="25.5">
      <c r="A109" s="242" t="s">
        <v>119</v>
      </c>
      <c r="B109" s="210" t="s">
        <v>120</v>
      </c>
      <c r="C109" s="209" t="s">
        <v>1562</v>
      </c>
      <c r="D109" s="408"/>
      <c r="E109" s="243">
        <v>250</v>
      </c>
      <c r="F109" s="243">
        <v>250</v>
      </c>
      <c r="G109" s="247">
        <f t="shared" si="4"/>
        <v>100</v>
      </c>
      <c r="H109" s="247">
        <f t="shared" si="3"/>
        <v>0</v>
      </c>
      <c r="I109" s="245"/>
    </row>
    <row r="110" spans="1:9" ht="25.5">
      <c r="A110" s="242" t="s">
        <v>119</v>
      </c>
      <c r="B110" s="210" t="s">
        <v>120</v>
      </c>
      <c r="C110" s="209" t="s">
        <v>1490</v>
      </c>
      <c r="D110" s="407" t="s">
        <v>1637</v>
      </c>
      <c r="E110" s="243">
        <v>253.56</v>
      </c>
      <c r="F110" s="243">
        <v>253.56</v>
      </c>
      <c r="G110" s="247">
        <f t="shared" si="4"/>
        <v>100</v>
      </c>
      <c r="H110" s="247">
        <f t="shared" si="3"/>
        <v>0</v>
      </c>
      <c r="I110" s="245"/>
    </row>
    <row r="111" spans="1:9" ht="25.5">
      <c r="A111" s="242" t="s">
        <v>119</v>
      </c>
      <c r="B111" s="210" t="s">
        <v>120</v>
      </c>
      <c r="C111" s="209" t="s">
        <v>1562</v>
      </c>
      <c r="D111" s="408"/>
      <c r="E111" s="243">
        <v>253.56</v>
      </c>
      <c r="F111" s="243">
        <v>253.56</v>
      </c>
      <c r="G111" s="247">
        <f t="shared" si="4"/>
        <v>100</v>
      </c>
      <c r="H111" s="247">
        <f t="shared" si="3"/>
        <v>0</v>
      </c>
      <c r="I111" s="245"/>
    </row>
    <row r="112" spans="1:9" ht="25.5">
      <c r="A112" s="242" t="s">
        <v>119</v>
      </c>
      <c r="B112" s="210" t="s">
        <v>120</v>
      </c>
      <c r="C112" s="209" t="s">
        <v>1490</v>
      </c>
      <c r="D112" s="407" t="s">
        <v>1638</v>
      </c>
      <c r="E112" s="243">
        <v>230</v>
      </c>
      <c r="F112" s="243">
        <v>230</v>
      </c>
      <c r="G112" s="247">
        <f t="shared" si="4"/>
        <v>100</v>
      </c>
      <c r="H112" s="247">
        <f t="shared" si="3"/>
        <v>0</v>
      </c>
      <c r="I112" s="249"/>
    </row>
    <row r="113" spans="1:9" ht="25.5">
      <c r="A113" s="242" t="s">
        <v>119</v>
      </c>
      <c r="B113" s="210" t="s">
        <v>120</v>
      </c>
      <c r="C113" s="209" t="s">
        <v>1562</v>
      </c>
      <c r="D113" s="408"/>
      <c r="E113" s="243">
        <v>230</v>
      </c>
      <c r="F113" s="243">
        <v>230</v>
      </c>
      <c r="G113" s="247">
        <f t="shared" si="4"/>
        <v>100</v>
      </c>
      <c r="H113" s="247">
        <f t="shared" si="3"/>
        <v>0</v>
      </c>
      <c r="I113" s="245"/>
    </row>
    <row r="114" spans="1:9" ht="25.5">
      <c r="A114" s="242" t="s">
        <v>119</v>
      </c>
      <c r="B114" s="210" t="s">
        <v>120</v>
      </c>
      <c r="C114" s="209" t="s">
        <v>1490</v>
      </c>
      <c r="D114" s="407" t="s">
        <v>1639</v>
      </c>
      <c r="E114" s="243">
        <v>866.31</v>
      </c>
      <c r="F114" s="243">
        <v>866.31</v>
      </c>
      <c r="G114" s="247">
        <f t="shared" si="4"/>
        <v>100</v>
      </c>
      <c r="H114" s="247">
        <f t="shared" si="3"/>
        <v>0</v>
      </c>
      <c r="I114" s="245"/>
    </row>
    <row r="115" spans="1:9" ht="25.5">
      <c r="A115" s="242" t="s">
        <v>119</v>
      </c>
      <c r="B115" s="210" t="s">
        <v>120</v>
      </c>
      <c r="C115" s="209" t="s">
        <v>1562</v>
      </c>
      <c r="D115" s="408"/>
      <c r="E115" s="243">
        <v>866.31</v>
      </c>
      <c r="F115" s="243">
        <v>866.31</v>
      </c>
      <c r="G115" s="247">
        <f t="shared" si="4"/>
        <v>100</v>
      </c>
      <c r="H115" s="247">
        <f t="shared" si="3"/>
        <v>0</v>
      </c>
      <c r="I115" s="245"/>
    </row>
    <row r="116" spans="1:9" ht="25.5">
      <c r="A116" s="242" t="s">
        <v>119</v>
      </c>
      <c r="B116" s="210" t="s">
        <v>120</v>
      </c>
      <c r="C116" s="209" t="s">
        <v>1490</v>
      </c>
      <c r="D116" s="407" t="s">
        <v>1640</v>
      </c>
      <c r="E116" s="243">
        <v>200</v>
      </c>
      <c r="F116" s="243">
        <v>200</v>
      </c>
      <c r="G116" s="247">
        <f t="shared" si="4"/>
        <v>100</v>
      </c>
      <c r="H116" s="247">
        <f t="shared" si="3"/>
        <v>0</v>
      </c>
      <c r="I116" s="252"/>
    </row>
    <row r="117" spans="1:9" ht="25.5">
      <c r="A117" s="242" t="s">
        <v>119</v>
      </c>
      <c r="B117" s="210" t="s">
        <v>120</v>
      </c>
      <c r="C117" s="209" t="s">
        <v>1562</v>
      </c>
      <c r="D117" s="408"/>
      <c r="E117" s="243">
        <v>200</v>
      </c>
      <c r="F117" s="243">
        <v>200</v>
      </c>
      <c r="G117" s="247">
        <f t="shared" si="4"/>
        <v>100</v>
      </c>
      <c r="H117" s="247">
        <f t="shared" si="3"/>
        <v>0</v>
      </c>
      <c r="I117" s="245"/>
    </row>
    <row r="118" spans="1:9" ht="25.5">
      <c r="A118" s="242" t="s">
        <v>119</v>
      </c>
      <c r="B118" s="210" t="s">
        <v>120</v>
      </c>
      <c r="C118" s="209" t="s">
        <v>1490</v>
      </c>
      <c r="D118" s="407" t="s">
        <v>1641</v>
      </c>
      <c r="E118" s="243">
        <v>553.85</v>
      </c>
      <c r="F118" s="243">
        <v>553.85</v>
      </c>
      <c r="G118" s="247">
        <f t="shared" si="4"/>
        <v>100</v>
      </c>
      <c r="H118" s="247">
        <f t="shared" si="3"/>
        <v>0</v>
      </c>
      <c r="I118" s="252"/>
    </row>
    <row r="119" spans="1:9" ht="25.5">
      <c r="A119" s="242" t="s">
        <v>119</v>
      </c>
      <c r="B119" s="210" t="s">
        <v>120</v>
      </c>
      <c r="C119" s="209" t="s">
        <v>1562</v>
      </c>
      <c r="D119" s="408"/>
      <c r="E119" s="243">
        <v>553.85</v>
      </c>
      <c r="F119" s="243">
        <v>553.85</v>
      </c>
      <c r="G119" s="247">
        <f t="shared" si="4"/>
        <v>100</v>
      </c>
      <c r="H119" s="247">
        <f t="shared" si="3"/>
        <v>0</v>
      </c>
      <c r="I119" s="245"/>
    </row>
    <row r="120" spans="1:9" ht="51">
      <c r="A120" s="242" t="s">
        <v>115</v>
      </c>
      <c r="B120" s="210" t="s">
        <v>116</v>
      </c>
      <c r="C120" s="209" t="s">
        <v>1490</v>
      </c>
      <c r="D120" s="407" t="s">
        <v>1642</v>
      </c>
      <c r="E120" s="243">
        <v>167.5</v>
      </c>
      <c r="F120" s="243">
        <v>167.5</v>
      </c>
      <c r="G120" s="247">
        <f t="shared" si="4"/>
        <v>100</v>
      </c>
      <c r="H120" s="247">
        <f t="shared" si="3"/>
        <v>0</v>
      </c>
      <c r="I120" s="252"/>
    </row>
    <row r="121" spans="1:9" ht="51">
      <c r="A121" s="242" t="s">
        <v>115</v>
      </c>
      <c r="B121" s="210" t="s">
        <v>116</v>
      </c>
      <c r="C121" s="209" t="s">
        <v>1562</v>
      </c>
      <c r="D121" s="408"/>
      <c r="E121" s="243">
        <v>502.5</v>
      </c>
      <c r="F121" s="243">
        <v>502.5</v>
      </c>
      <c r="G121" s="247">
        <f t="shared" si="4"/>
        <v>100</v>
      </c>
      <c r="H121" s="247">
        <f t="shared" si="3"/>
        <v>0</v>
      </c>
      <c r="I121" s="252"/>
    </row>
    <row r="122" spans="1:9" ht="25.5">
      <c r="A122" s="242" t="s">
        <v>119</v>
      </c>
      <c r="B122" s="210" t="s">
        <v>120</v>
      </c>
      <c r="C122" s="209" t="s">
        <v>1490</v>
      </c>
      <c r="D122" s="407" t="s">
        <v>1643</v>
      </c>
      <c r="E122" s="243">
        <v>542.4</v>
      </c>
      <c r="F122" s="243">
        <v>542.4</v>
      </c>
      <c r="G122" s="247">
        <f t="shared" si="4"/>
        <v>100</v>
      </c>
      <c r="H122" s="247">
        <f t="shared" si="3"/>
        <v>0</v>
      </c>
      <c r="I122" s="249"/>
    </row>
    <row r="123" spans="1:9" ht="25.5">
      <c r="A123" s="242" t="s">
        <v>119</v>
      </c>
      <c r="B123" s="210" t="s">
        <v>120</v>
      </c>
      <c r="C123" s="209" t="s">
        <v>1562</v>
      </c>
      <c r="D123" s="408"/>
      <c r="E123" s="243">
        <v>542.4</v>
      </c>
      <c r="F123" s="243">
        <v>542.4</v>
      </c>
      <c r="G123" s="247">
        <f t="shared" si="4"/>
        <v>100</v>
      </c>
      <c r="H123" s="247">
        <f t="shared" si="3"/>
        <v>0</v>
      </c>
      <c r="I123" s="245"/>
    </row>
    <row r="124" spans="1:9" ht="38.25">
      <c r="A124" s="238" t="s">
        <v>125</v>
      </c>
      <c r="B124" s="165" t="s">
        <v>126</v>
      </c>
      <c r="C124" s="164"/>
      <c r="D124" s="165"/>
      <c r="E124" s="239">
        <f>E125+E127+E134</f>
        <v>17486.18</v>
      </c>
      <c r="F124" s="254">
        <f>F125+F127+F134</f>
        <v>17385.679999999997</v>
      </c>
      <c r="G124" s="248">
        <f t="shared" si="4"/>
        <v>99.425260405646043</v>
      </c>
      <c r="H124" s="248">
        <f t="shared" si="3"/>
        <v>-100.50000000000364</v>
      </c>
      <c r="I124" s="245"/>
    </row>
    <row r="125" spans="1:9" ht="25.5">
      <c r="A125" s="238" t="s">
        <v>1644</v>
      </c>
      <c r="B125" s="165" t="s">
        <v>127</v>
      </c>
      <c r="C125" s="164"/>
      <c r="D125" s="165"/>
      <c r="E125" s="239">
        <v>3426.62</v>
      </c>
      <c r="F125" s="239">
        <v>3425.03</v>
      </c>
      <c r="G125" s="248">
        <f t="shared" si="4"/>
        <v>99.953598589864072</v>
      </c>
      <c r="H125" s="248">
        <f t="shared" si="3"/>
        <v>-1.5899999999996908</v>
      </c>
      <c r="I125" s="245"/>
    </row>
    <row r="126" spans="1:9">
      <c r="A126" s="242" t="s">
        <v>128</v>
      </c>
      <c r="B126" s="210" t="s">
        <v>129</v>
      </c>
      <c r="C126" s="209" t="s">
        <v>1490</v>
      </c>
      <c r="D126" s="210"/>
      <c r="E126" s="243">
        <f>3408.4+18.2</f>
        <v>3426.6</v>
      </c>
      <c r="F126" s="243">
        <f>3406.8+18.2</f>
        <v>3425</v>
      </c>
      <c r="G126" s="247">
        <f t="shared" si="4"/>
        <v>99.953306484561949</v>
      </c>
      <c r="H126" s="247">
        <f t="shared" si="3"/>
        <v>-1.5999999999999091</v>
      </c>
      <c r="I126" s="253" t="s">
        <v>1568</v>
      </c>
    </row>
    <row r="127" spans="1:9" ht="25.5">
      <c r="A127" s="238" t="s">
        <v>1645</v>
      </c>
      <c r="B127" s="165" t="s">
        <v>133</v>
      </c>
      <c r="C127" s="164"/>
      <c r="D127" s="165"/>
      <c r="E127" s="239">
        <v>13772.85</v>
      </c>
      <c r="F127" s="239">
        <v>13707.05</v>
      </c>
      <c r="G127" s="248">
        <f t="shared" si="4"/>
        <v>99.522248481614184</v>
      </c>
      <c r="H127" s="248">
        <f t="shared" si="3"/>
        <v>-65.800000000001091</v>
      </c>
      <c r="I127" s="245"/>
    </row>
    <row r="128" spans="1:9" ht="43.5" customHeight="1">
      <c r="A128" s="242" t="s">
        <v>134</v>
      </c>
      <c r="B128" s="210" t="s">
        <v>135</v>
      </c>
      <c r="C128" s="209" t="s">
        <v>1490</v>
      </c>
      <c r="D128" s="210"/>
      <c r="E128" s="243">
        <f>338.69+164.7+7.4+15.32+13239.3+7.5</f>
        <v>13772.91</v>
      </c>
      <c r="F128" s="243">
        <f>306.38+164.7+7.4+15.3+13205.8+7.5</f>
        <v>13707.08</v>
      </c>
      <c r="G128" s="247">
        <f t="shared" si="4"/>
        <v>99.522032743988021</v>
      </c>
      <c r="H128" s="248">
        <f t="shared" si="3"/>
        <v>-65.829999999999927</v>
      </c>
      <c r="I128" s="253" t="s">
        <v>1568</v>
      </c>
    </row>
    <row r="129" spans="1:9" hidden="1">
      <c r="A129" s="242" t="s">
        <v>134</v>
      </c>
      <c r="B129" s="210" t="s">
        <v>135</v>
      </c>
      <c r="C129" s="209" t="s">
        <v>138</v>
      </c>
      <c r="D129" s="210" t="s">
        <v>139</v>
      </c>
      <c r="E129" s="243"/>
      <c r="F129" s="243"/>
      <c r="G129" s="247"/>
      <c r="H129" s="247"/>
      <c r="I129" s="245"/>
    </row>
    <row r="130" spans="1:9" hidden="1">
      <c r="A130" s="242" t="s">
        <v>134</v>
      </c>
      <c r="B130" s="210" t="s">
        <v>135</v>
      </c>
      <c r="C130" s="209" t="s">
        <v>1646</v>
      </c>
      <c r="D130" s="210" t="s">
        <v>140</v>
      </c>
      <c r="E130" s="243"/>
      <c r="F130" s="243"/>
      <c r="G130" s="247"/>
      <c r="H130" s="247"/>
      <c r="I130" s="245"/>
    </row>
    <row r="131" spans="1:9" hidden="1">
      <c r="A131" s="242" t="s">
        <v>134</v>
      </c>
      <c r="B131" s="210" t="s">
        <v>135</v>
      </c>
      <c r="C131" s="209" t="s">
        <v>1647</v>
      </c>
      <c r="D131" s="210" t="s">
        <v>141</v>
      </c>
      <c r="E131" s="243"/>
      <c r="F131" s="243"/>
      <c r="G131" s="247"/>
      <c r="H131" s="247"/>
      <c r="I131" s="245"/>
    </row>
    <row r="132" spans="1:9" ht="25.5" hidden="1">
      <c r="A132" s="242" t="s">
        <v>134</v>
      </c>
      <c r="B132" s="210" t="s">
        <v>135</v>
      </c>
      <c r="C132" s="209" t="s">
        <v>21</v>
      </c>
      <c r="D132" s="210" t="s">
        <v>22</v>
      </c>
      <c r="E132" s="243"/>
      <c r="F132" s="243"/>
      <c r="G132" s="247"/>
      <c r="H132" s="247"/>
      <c r="I132" s="253"/>
    </row>
    <row r="133" spans="1:9" ht="25.5" hidden="1">
      <c r="A133" s="242" t="s">
        <v>134</v>
      </c>
      <c r="B133" s="210" t="s">
        <v>135</v>
      </c>
      <c r="C133" s="209" t="s">
        <v>49</v>
      </c>
      <c r="D133" s="210" t="s">
        <v>50</v>
      </c>
      <c r="E133" s="243"/>
      <c r="F133" s="243"/>
      <c r="G133" s="247"/>
      <c r="H133" s="247"/>
      <c r="I133" s="245"/>
    </row>
    <row r="134" spans="1:9" ht="25.5">
      <c r="A134" s="238" t="s">
        <v>1648</v>
      </c>
      <c r="B134" s="165" t="s">
        <v>1649</v>
      </c>
      <c r="C134" s="164"/>
      <c r="D134" s="165"/>
      <c r="E134" s="239">
        <v>286.70999999999998</v>
      </c>
      <c r="F134" s="239">
        <v>253.6</v>
      </c>
      <c r="G134" s="248">
        <f t="shared" si="4"/>
        <v>88.451745666352764</v>
      </c>
      <c r="H134" s="248">
        <f t="shared" si="3"/>
        <v>-33.109999999999985</v>
      </c>
      <c r="I134" s="245"/>
    </row>
    <row r="135" spans="1:9" ht="44.25" customHeight="1">
      <c r="A135" s="242" t="s">
        <v>142</v>
      </c>
      <c r="B135" s="210" t="s">
        <v>143</v>
      </c>
      <c r="C135" s="209" t="s">
        <v>1490</v>
      </c>
      <c r="D135" s="210" t="s">
        <v>22</v>
      </c>
      <c r="E135" s="243">
        <f>273.59+13.1</f>
        <v>286.69</v>
      </c>
      <c r="F135" s="243">
        <f>241.98+11.6</f>
        <v>253.57999999999998</v>
      </c>
      <c r="G135" s="247">
        <f t="shared" si="4"/>
        <v>88.450940039764205</v>
      </c>
      <c r="H135" s="247">
        <f t="shared" si="3"/>
        <v>-33.110000000000014</v>
      </c>
      <c r="I135" s="253" t="s">
        <v>1695</v>
      </c>
    </row>
    <row r="136" spans="1:9" hidden="1">
      <c r="A136" s="242"/>
      <c r="B136" s="210"/>
      <c r="C136" s="209"/>
      <c r="D136" s="210"/>
      <c r="E136" s="243"/>
      <c r="F136" s="243"/>
      <c r="G136" s="247"/>
      <c r="H136" s="247"/>
      <c r="I136" s="253"/>
    </row>
  </sheetData>
  <autoFilter ref="A6:I136"/>
  <mergeCells count="26">
    <mergeCell ref="B45:B47"/>
    <mergeCell ref="A2:I3"/>
    <mergeCell ref="A4:E4"/>
    <mergeCell ref="I27:I28"/>
    <mergeCell ref="I32:I33"/>
    <mergeCell ref="I39:I40"/>
    <mergeCell ref="D106:D107"/>
    <mergeCell ref="D82:D83"/>
    <mergeCell ref="D84:D85"/>
    <mergeCell ref="D86:D87"/>
    <mergeCell ref="D88:D89"/>
    <mergeCell ref="D90:D91"/>
    <mergeCell ref="D92:D93"/>
    <mergeCell ref="D94:D95"/>
    <mergeCell ref="D96:D99"/>
    <mergeCell ref="D100:D101"/>
    <mergeCell ref="D102:D103"/>
    <mergeCell ref="D104:D105"/>
    <mergeCell ref="D120:D121"/>
    <mergeCell ref="D122:D123"/>
    <mergeCell ref="D108:D109"/>
    <mergeCell ref="D110:D111"/>
    <mergeCell ref="D112:D113"/>
    <mergeCell ref="D114:D115"/>
    <mergeCell ref="D116:D117"/>
    <mergeCell ref="D118:D119"/>
  </mergeCells>
  <pageMargins left="0.19685039370078741" right="0.15748031496062992" top="0.27559055118110237" bottom="0.19685039370078741" header="0.27559055118110237" footer="0.15748031496062992"/>
  <pageSetup paperSize="9" scale="70"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outlinePr summaryBelow="0"/>
  </sheetPr>
  <dimension ref="A1:I61"/>
  <sheetViews>
    <sheetView showGridLines="0" topLeftCell="B55" workbookViewId="0">
      <selection activeCell="E60" sqref="E60"/>
    </sheetView>
  </sheetViews>
  <sheetFormatPr defaultRowHeight="12.75" customHeight="1" outlineLevelRow="4"/>
  <cols>
    <col min="1" max="1" width="14.42578125" style="162" customWidth="1"/>
    <col min="2" max="2" width="31.85546875" style="162" customWidth="1"/>
    <col min="3" max="3" width="11.140625" style="162" customWidth="1"/>
    <col min="4" max="4" width="30.7109375" style="162" customWidth="1"/>
    <col min="5" max="5" width="15.42578125" style="162" customWidth="1"/>
    <col min="6" max="6" width="13.7109375" style="162" customWidth="1"/>
    <col min="7" max="7" width="11.7109375" style="162" customWidth="1"/>
    <col min="8" max="8" width="11.28515625" style="162" customWidth="1"/>
    <col min="9" max="9" width="26.85546875" style="162" customWidth="1"/>
    <col min="10" max="16384" width="9.140625" style="162"/>
  </cols>
  <sheetData>
    <row r="1" spans="1:9" s="318" customFormat="1" ht="15.75">
      <c r="A1" s="316"/>
      <c r="B1" s="316"/>
      <c r="C1" s="316"/>
      <c r="D1" s="316"/>
      <c r="E1" s="317"/>
      <c r="F1" s="317"/>
      <c r="G1" s="316"/>
      <c r="H1" s="317"/>
      <c r="I1" s="316" t="s">
        <v>1285</v>
      </c>
    </row>
    <row r="2" spans="1:9" s="318" customFormat="1" ht="15.75">
      <c r="A2" s="316"/>
      <c r="B2" s="316"/>
      <c r="C2" s="316"/>
      <c r="D2" s="316"/>
      <c r="E2" s="317"/>
      <c r="F2" s="317"/>
      <c r="G2" s="316"/>
      <c r="H2" s="317"/>
      <c r="I2" s="316"/>
    </row>
    <row r="3" spans="1:9" s="318" customFormat="1" ht="32.25" customHeight="1">
      <c r="A3" s="395" t="s">
        <v>1712</v>
      </c>
      <c r="B3" s="395"/>
      <c r="C3" s="395"/>
      <c r="D3" s="395"/>
      <c r="E3" s="431"/>
      <c r="F3" s="431"/>
      <c r="G3" s="431"/>
      <c r="H3" s="432"/>
      <c r="I3" s="432"/>
    </row>
    <row r="4" spans="1:9">
      <c r="B4" s="161"/>
      <c r="C4" s="161"/>
      <c r="D4" s="161"/>
      <c r="E4" s="161"/>
      <c r="F4" s="161"/>
      <c r="G4" s="319"/>
      <c r="H4" s="319"/>
      <c r="I4" s="320" t="s">
        <v>3</v>
      </c>
    </row>
    <row r="5" spans="1:9" ht="38.25">
      <c r="A5" s="216" t="s">
        <v>4</v>
      </c>
      <c r="B5" s="216" t="s">
        <v>5</v>
      </c>
      <c r="C5" s="217" t="s">
        <v>6</v>
      </c>
      <c r="D5" s="216" t="s">
        <v>1270</v>
      </c>
      <c r="E5" s="163" t="s">
        <v>1271</v>
      </c>
      <c r="F5" s="163" t="s">
        <v>1272</v>
      </c>
      <c r="G5" s="163" t="s">
        <v>1273</v>
      </c>
      <c r="H5" s="216" t="s">
        <v>1274</v>
      </c>
      <c r="I5" s="163" t="s">
        <v>1275</v>
      </c>
    </row>
    <row r="6" spans="1:9" ht="13.5" customHeight="1">
      <c r="A6" s="216" t="s">
        <v>1276</v>
      </c>
      <c r="B6" s="216" t="s">
        <v>1277</v>
      </c>
      <c r="C6" s="217" t="s">
        <v>1278</v>
      </c>
      <c r="D6" s="216" t="s">
        <v>1279</v>
      </c>
      <c r="E6" s="163" t="s">
        <v>1280</v>
      </c>
      <c r="F6" s="163" t="s">
        <v>1281</v>
      </c>
      <c r="G6" s="163" t="s">
        <v>1284</v>
      </c>
      <c r="H6" s="216" t="s">
        <v>1283</v>
      </c>
      <c r="I6" s="163" t="s">
        <v>1282</v>
      </c>
    </row>
    <row r="7" spans="1:9" s="171" customFormat="1" ht="51" outlineLevel="1">
      <c r="A7" s="164" t="s">
        <v>146</v>
      </c>
      <c r="B7" s="165" t="s">
        <v>147</v>
      </c>
      <c r="C7" s="164"/>
      <c r="D7" s="165"/>
      <c r="E7" s="166">
        <v>110434.01</v>
      </c>
      <c r="F7" s="166">
        <v>107482.44</v>
      </c>
      <c r="G7" s="321">
        <f>F7/E7*100</f>
        <v>97.327299805558098</v>
      </c>
      <c r="H7" s="167">
        <f>F7-E7</f>
        <v>-2951.5699999999924</v>
      </c>
      <c r="I7" s="208"/>
    </row>
    <row r="8" spans="1:9" s="171" customFormat="1" ht="51" outlineLevel="2">
      <c r="A8" s="164" t="s">
        <v>148</v>
      </c>
      <c r="B8" s="165" t="s">
        <v>149</v>
      </c>
      <c r="C8" s="164"/>
      <c r="D8" s="165"/>
      <c r="E8" s="166">
        <v>35679.35</v>
      </c>
      <c r="F8" s="166">
        <v>35666.550000000003</v>
      </c>
      <c r="G8" s="321">
        <f t="shared" ref="G8:G61" si="0">F8/E8*100</f>
        <v>99.964124906984026</v>
      </c>
      <c r="H8" s="167">
        <f t="shared" ref="H8:H61" si="1">F8-E8</f>
        <v>-12.799999999995634</v>
      </c>
      <c r="I8" s="208"/>
    </row>
    <row r="9" spans="1:9" s="171" customFormat="1" ht="51" outlineLevel="3">
      <c r="A9" s="164" t="s">
        <v>150</v>
      </c>
      <c r="B9" s="165" t="s">
        <v>151</v>
      </c>
      <c r="C9" s="164"/>
      <c r="D9" s="165"/>
      <c r="E9" s="166">
        <v>35588.99</v>
      </c>
      <c r="F9" s="166">
        <v>35576.18</v>
      </c>
      <c r="G9" s="321">
        <f t="shared" si="0"/>
        <v>99.964005721994369</v>
      </c>
      <c r="H9" s="167">
        <f t="shared" si="1"/>
        <v>-12.809999999997672</v>
      </c>
      <c r="I9" s="208"/>
    </row>
    <row r="10" spans="1:9" ht="38.25" outlineLevel="4">
      <c r="A10" s="209" t="s">
        <v>152</v>
      </c>
      <c r="B10" s="210" t="s">
        <v>153</v>
      </c>
      <c r="C10" s="209"/>
      <c r="D10" s="210"/>
      <c r="E10" s="220">
        <v>2.82</v>
      </c>
      <c r="F10" s="220">
        <v>2.82</v>
      </c>
      <c r="G10" s="322">
        <f t="shared" si="0"/>
        <v>100</v>
      </c>
      <c r="H10" s="323">
        <f t="shared" si="1"/>
        <v>0</v>
      </c>
      <c r="I10" s="215" t="s">
        <v>1713</v>
      </c>
    </row>
    <row r="11" spans="1:9" ht="255" outlineLevel="4">
      <c r="A11" s="209" t="s">
        <v>154</v>
      </c>
      <c r="B11" s="210" t="s">
        <v>155</v>
      </c>
      <c r="C11" s="209"/>
      <c r="D11" s="210"/>
      <c r="E11" s="220">
        <v>35520.9</v>
      </c>
      <c r="F11" s="220">
        <v>35520.9</v>
      </c>
      <c r="G11" s="322">
        <f t="shared" si="0"/>
        <v>100</v>
      </c>
      <c r="H11" s="323">
        <f t="shared" si="1"/>
        <v>0</v>
      </c>
      <c r="I11" s="228" t="s">
        <v>1714</v>
      </c>
    </row>
    <row r="12" spans="1:9" ht="51" outlineLevel="4">
      <c r="A12" s="209" t="s">
        <v>156</v>
      </c>
      <c r="B12" s="210" t="s">
        <v>157</v>
      </c>
      <c r="C12" s="209"/>
      <c r="D12" s="210"/>
      <c r="E12" s="220">
        <v>16.96</v>
      </c>
      <c r="F12" s="220">
        <v>4.1500000000000004</v>
      </c>
      <c r="G12" s="322">
        <f t="shared" si="0"/>
        <v>24.469339622641513</v>
      </c>
      <c r="H12" s="323">
        <f t="shared" si="1"/>
        <v>-12.81</v>
      </c>
      <c r="I12" s="168" t="s">
        <v>1715</v>
      </c>
    </row>
    <row r="13" spans="1:9" ht="93.75" customHeight="1" outlineLevel="4">
      <c r="A13" s="209" t="s">
        <v>158</v>
      </c>
      <c r="B13" s="224" t="s">
        <v>159</v>
      </c>
      <c r="C13" s="209" t="s">
        <v>1716</v>
      </c>
      <c r="D13" s="210" t="s">
        <v>1717</v>
      </c>
      <c r="E13" s="220">
        <v>23.31</v>
      </c>
      <c r="F13" s="220">
        <v>23.31</v>
      </c>
      <c r="G13" s="322">
        <f t="shared" si="0"/>
        <v>100</v>
      </c>
      <c r="H13" s="323">
        <f t="shared" si="1"/>
        <v>0</v>
      </c>
      <c r="I13" s="215" t="s">
        <v>1718</v>
      </c>
    </row>
    <row r="14" spans="1:9" ht="25.5" customHeight="1" outlineLevel="4">
      <c r="A14" s="407" t="s">
        <v>160</v>
      </c>
      <c r="B14" s="401" t="s">
        <v>161</v>
      </c>
      <c r="C14" s="209" t="s">
        <v>1719</v>
      </c>
      <c r="D14" s="401" t="s">
        <v>162</v>
      </c>
      <c r="E14" s="220">
        <v>18.75</v>
      </c>
      <c r="F14" s="220">
        <v>18.75</v>
      </c>
      <c r="G14" s="322">
        <f t="shared" si="0"/>
        <v>100</v>
      </c>
      <c r="H14" s="323">
        <f t="shared" si="1"/>
        <v>0</v>
      </c>
      <c r="I14" s="433" t="s">
        <v>1720</v>
      </c>
    </row>
    <row r="15" spans="1:9" ht="25.5" outlineLevel="4">
      <c r="A15" s="408"/>
      <c r="B15" s="424"/>
      <c r="C15" s="209" t="s">
        <v>1721</v>
      </c>
      <c r="D15" s="424"/>
      <c r="E15" s="220">
        <v>6.25</v>
      </c>
      <c r="F15" s="220">
        <v>6.25</v>
      </c>
      <c r="G15" s="322">
        <f t="shared" si="0"/>
        <v>100</v>
      </c>
      <c r="H15" s="323">
        <f t="shared" si="1"/>
        <v>0</v>
      </c>
      <c r="I15" s="434"/>
    </row>
    <row r="16" spans="1:9" s="171" customFormat="1" ht="25.5" outlineLevel="3">
      <c r="A16" s="164" t="s">
        <v>163</v>
      </c>
      <c r="B16" s="165" t="s">
        <v>164</v>
      </c>
      <c r="C16" s="164"/>
      <c r="D16" s="165"/>
      <c r="E16" s="166">
        <v>12.06</v>
      </c>
      <c r="F16" s="166">
        <v>12.06</v>
      </c>
      <c r="G16" s="321">
        <f t="shared" si="0"/>
        <v>100</v>
      </c>
      <c r="H16" s="167">
        <f t="shared" si="1"/>
        <v>0</v>
      </c>
      <c r="I16" s="208"/>
    </row>
    <row r="17" spans="1:9" ht="51" outlineLevel="4">
      <c r="A17" s="209" t="s">
        <v>165</v>
      </c>
      <c r="B17" s="210" t="s">
        <v>166</v>
      </c>
      <c r="C17" s="209"/>
      <c r="D17" s="210"/>
      <c r="E17" s="220">
        <v>12.06</v>
      </c>
      <c r="F17" s="220">
        <v>12.06</v>
      </c>
      <c r="G17" s="322">
        <f t="shared" si="0"/>
        <v>100</v>
      </c>
      <c r="H17" s="323">
        <f t="shared" si="1"/>
        <v>0</v>
      </c>
      <c r="I17" s="228" t="s">
        <v>1722</v>
      </c>
    </row>
    <row r="18" spans="1:9" s="171" customFormat="1" ht="51" outlineLevel="3">
      <c r="A18" s="164" t="s">
        <v>167</v>
      </c>
      <c r="B18" s="165" t="s">
        <v>168</v>
      </c>
      <c r="C18" s="164"/>
      <c r="D18" s="165"/>
      <c r="E18" s="166">
        <v>78.3</v>
      </c>
      <c r="F18" s="166">
        <v>78.3</v>
      </c>
      <c r="G18" s="321">
        <f t="shared" si="0"/>
        <v>100</v>
      </c>
      <c r="H18" s="167">
        <f t="shared" si="1"/>
        <v>0</v>
      </c>
      <c r="I18" s="208"/>
    </row>
    <row r="19" spans="1:9" ht="153" outlineLevel="4">
      <c r="A19" s="209" t="s">
        <v>169</v>
      </c>
      <c r="B19" s="210" t="s">
        <v>170</v>
      </c>
      <c r="C19" s="209"/>
      <c r="D19" s="210"/>
      <c r="E19" s="220">
        <v>78.3</v>
      </c>
      <c r="F19" s="220">
        <v>78.3</v>
      </c>
      <c r="G19" s="322">
        <f t="shared" si="0"/>
        <v>100</v>
      </c>
      <c r="H19" s="323">
        <f t="shared" si="1"/>
        <v>0</v>
      </c>
      <c r="I19" s="228" t="s">
        <v>1723</v>
      </c>
    </row>
    <row r="20" spans="1:9" s="171" customFormat="1" ht="38.25" outlineLevel="2">
      <c r="A20" s="164" t="s">
        <v>171</v>
      </c>
      <c r="B20" s="165" t="s">
        <v>172</v>
      </c>
      <c r="C20" s="164"/>
      <c r="D20" s="165"/>
      <c r="E20" s="166">
        <v>1625.9</v>
      </c>
      <c r="F20" s="166">
        <v>1625.9</v>
      </c>
      <c r="G20" s="321">
        <f t="shared" si="0"/>
        <v>100</v>
      </c>
      <c r="H20" s="167">
        <f t="shared" si="1"/>
        <v>0</v>
      </c>
      <c r="I20" s="208"/>
    </row>
    <row r="21" spans="1:9" s="171" customFormat="1" ht="25.5" outlineLevel="3">
      <c r="A21" s="164" t="s">
        <v>173</v>
      </c>
      <c r="B21" s="165" t="s">
        <v>174</v>
      </c>
      <c r="C21" s="164"/>
      <c r="D21" s="165"/>
      <c r="E21" s="166">
        <v>1625.9</v>
      </c>
      <c r="F21" s="166">
        <v>1625.9</v>
      </c>
      <c r="G21" s="321">
        <f t="shared" si="0"/>
        <v>100</v>
      </c>
      <c r="H21" s="167">
        <f t="shared" si="1"/>
        <v>0</v>
      </c>
      <c r="I21" s="208"/>
    </row>
    <row r="22" spans="1:9" ht="25.5" outlineLevel="4">
      <c r="A22" s="209" t="s">
        <v>175</v>
      </c>
      <c r="B22" s="210" t="s">
        <v>176</v>
      </c>
      <c r="C22" s="209"/>
      <c r="D22" s="210"/>
      <c r="E22" s="220">
        <v>1625.9</v>
      </c>
      <c r="F22" s="220">
        <v>1625.9</v>
      </c>
      <c r="G22" s="322">
        <f t="shared" si="0"/>
        <v>100</v>
      </c>
      <c r="H22" s="323">
        <f t="shared" si="1"/>
        <v>0</v>
      </c>
      <c r="I22" s="215"/>
    </row>
    <row r="23" spans="1:9" s="171" customFormat="1" ht="63.75" outlineLevel="2">
      <c r="A23" s="164" t="s">
        <v>177</v>
      </c>
      <c r="B23" s="165" t="s">
        <v>178</v>
      </c>
      <c r="C23" s="164"/>
      <c r="D23" s="165"/>
      <c r="E23" s="166">
        <v>19777.009999999998</v>
      </c>
      <c r="F23" s="166">
        <v>19777.009999999998</v>
      </c>
      <c r="G23" s="321">
        <f t="shared" si="0"/>
        <v>100</v>
      </c>
      <c r="H23" s="167">
        <f t="shared" si="1"/>
        <v>0</v>
      </c>
      <c r="I23" s="208"/>
    </row>
    <row r="24" spans="1:9" s="171" customFormat="1" ht="38.25" outlineLevel="3">
      <c r="A24" s="164" t="s">
        <v>179</v>
      </c>
      <c r="B24" s="165" t="s">
        <v>180</v>
      </c>
      <c r="C24" s="164"/>
      <c r="D24" s="165"/>
      <c r="E24" s="166">
        <v>19777.009999999998</v>
      </c>
      <c r="F24" s="166">
        <v>19777.009999999998</v>
      </c>
      <c r="G24" s="321">
        <f t="shared" si="0"/>
        <v>100</v>
      </c>
      <c r="H24" s="167">
        <f t="shared" si="1"/>
        <v>0</v>
      </c>
      <c r="I24" s="208"/>
    </row>
    <row r="25" spans="1:9" ht="51" outlineLevel="4">
      <c r="A25" s="209" t="s">
        <v>181</v>
      </c>
      <c r="B25" s="210" t="s">
        <v>182</v>
      </c>
      <c r="C25" s="209"/>
      <c r="D25" s="210"/>
      <c r="E25" s="220">
        <v>18862.009999999998</v>
      </c>
      <c r="F25" s="220">
        <v>18862.009999999998</v>
      </c>
      <c r="G25" s="322">
        <f t="shared" si="0"/>
        <v>100</v>
      </c>
      <c r="H25" s="323">
        <f t="shared" si="1"/>
        <v>0</v>
      </c>
      <c r="I25" s="324"/>
    </row>
    <row r="26" spans="1:9" ht="63.75" outlineLevel="4">
      <c r="A26" s="209" t="s">
        <v>183</v>
      </c>
      <c r="B26" s="210" t="s">
        <v>184</v>
      </c>
      <c r="C26" s="209"/>
      <c r="D26" s="210"/>
      <c r="E26" s="220">
        <v>765</v>
      </c>
      <c r="F26" s="220">
        <v>765</v>
      </c>
      <c r="G26" s="322">
        <f t="shared" si="0"/>
        <v>100</v>
      </c>
      <c r="H26" s="323">
        <f t="shared" si="1"/>
        <v>0</v>
      </c>
      <c r="I26" s="324" t="s">
        <v>1724</v>
      </c>
    </row>
    <row r="27" spans="1:9" ht="69" customHeight="1" outlineLevel="4">
      <c r="A27" s="407" t="s">
        <v>185</v>
      </c>
      <c r="B27" s="401" t="s">
        <v>186</v>
      </c>
      <c r="C27" s="209" t="s">
        <v>1725</v>
      </c>
      <c r="D27" s="401" t="s">
        <v>187</v>
      </c>
      <c r="E27" s="220">
        <v>42.27</v>
      </c>
      <c r="F27" s="220">
        <v>42.27</v>
      </c>
      <c r="G27" s="322">
        <f t="shared" si="0"/>
        <v>100</v>
      </c>
      <c r="H27" s="323">
        <f t="shared" si="1"/>
        <v>0</v>
      </c>
      <c r="I27" s="430" t="s">
        <v>1726</v>
      </c>
    </row>
    <row r="28" spans="1:9" ht="86.25" customHeight="1" outlineLevel="4">
      <c r="A28" s="408"/>
      <c r="B28" s="424"/>
      <c r="C28" s="209" t="s">
        <v>1727</v>
      </c>
      <c r="D28" s="424"/>
      <c r="E28" s="220">
        <v>107.73</v>
      </c>
      <c r="F28" s="220">
        <v>107.73</v>
      </c>
      <c r="G28" s="322">
        <f t="shared" si="0"/>
        <v>100</v>
      </c>
      <c r="H28" s="323">
        <f t="shared" si="1"/>
        <v>0</v>
      </c>
      <c r="I28" s="403"/>
    </row>
    <row r="29" spans="1:9" s="171" customFormat="1" ht="25.5" outlineLevel="2">
      <c r="A29" s="164" t="s">
        <v>188</v>
      </c>
      <c r="B29" s="165" t="s">
        <v>189</v>
      </c>
      <c r="C29" s="164"/>
      <c r="D29" s="165"/>
      <c r="E29" s="166">
        <v>6525.49</v>
      </c>
      <c r="F29" s="166">
        <v>6500.02</v>
      </c>
      <c r="G29" s="321">
        <f t="shared" si="0"/>
        <v>99.609684483464093</v>
      </c>
      <c r="H29" s="167">
        <f t="shared" si="1"/>
        <v>-25.469999999999345</v>
      </c>
      <c r="I29" s="208"/>
    </row>
    <row r="30" spans="1:9" s="171" customFormat="1" ht="25.5" outlineLevel="3">
      <c r="A30" s="164" t="s">
        <v>190</v>
      </c>
      <c r="B30" s="165" t="s">
        <v>191</v>
      </c>
      <c r="C30" s="164"/>
      <c r="D30" s="165"/>
      <c r="E30" s="166">
        <v>6525.49</v>
      </c>
      <c r="F30" s="166">
        <v>6500.02</v>
      </c>
      <c r="G30" s="321">
        <f t="shared" si="0"/>
        <v>99.609684483464093</v>
      </c>
      <c r="H30" s="167">
        <f t="shared" si="1"/>
        <v>-25.469999999999345</v>
      </c>
      <c r="I30" s="208"/>
    </row>
    <row r="31" spans="1:9" ht="51" outlineLevel="4">
      <c r="A31" s="209" t="s">
        <v>192</v>
      </c>
      <c r="B31" s="210" t="s">
        <v>193</v>
      </c>
      <c r="C31" s="209"/>
      <c r="D31" s="210"/>
      <c r="E31" s="220">
        <v>100.86</v>
      </c>
      <c r="F31" s="220">
        <v>83.31</v>
      </c>
      <c r="G31" s="322">
        <f t="shared" si="0"/>
        <v>82.599643069601427</v>
      </c>
      <c r="H31" s="323">
        <f t="shared" si="1"/>
        <v>-17.549999999999997</v>
      </c>
      <c r="I31" s="325" t="s">
        <v>1728</v>
      </c>
    </row>
    <row r="32" spans="1:9" ht="51" outlineLevel="4">
      <c r="A32" s="209" t="s">
        <v>192</v>
      </c>
      <c r="B32" s="210" t="s">
        <v>193</v>
      </c>
      <c r="C32" s="209"/>
      <c r="D32" s="210"/>
      <c r="E32" s="220">
        <v>6424.63</v>
      </c>
      <c r="F32" s="220">
        <v>6416.71</v>
      </c>
      <c r="G32" s="322">
        <f t="shared" si="0"/>
        <v>99.876724418371182</v>
      </c>
      <c r="H32" s="323">
        <f t="shared" si="1"/>
        <v>-7.9200000000000728</v>
      </c>
      <c r="I32" s="325" t="s">
        <v>1728</v>
      </c>
    </row>
    <row r="33" spans="1:9" s="171" customFormat="1" ht="51" outlineLevel="2">
      <c r="A33" s="164" t="s">
        <v>194</v>
      </c>
      <c r="B33" s="165" t="s">
        <v>195</v>
      </c>
      <c r="C33" s="164"/>
      <c r="D33" s="165"/>
      <c r="E33" s="166">
        <v>20241.29</v>
      </c>
      <c r="F33" s="166">
        <v>20241.29</v>
      </c>
      <c r="G33" s="321">
        <f t="shared" si="0"/>
        <v>100</v>
      </c>
      <c r="H33" s="167">
        <f t="shared" si="1"/>
        <v>0</v>
      </c>
      <c r="I33" s="208"/>
    </row>
    <row r="34" spans="1:9" s="171" customFormat="1" ht="38.25" outlineLevel="3">
      <c r="A34" s="164" t="s">
        <v>196</v>
      </c>
      <c r="B34" s="165" t="s">
        <v>197</v>
      </c>
      <c r="C34" s="164"/>
      <c r="D34" s="165"/>
      <c r="E34" s="166">
        <v>20101.990000000002</v>
      </c>
      <c r="F34" s="166">
        <v>20101.990000000002</v>
      </c>
      <c r="G34" s="321">
        <f t="shared" si="0"/>
        <v>100</v>
      </c>
      <c r="H34" s="167">
        <f t="shared" si="1"/>
        <v>0</v>
      </c>
      <c r="I34" s="208"/>
    </row>
    <row r="35" spans="1:9" ht="51" outlineLevel="4">
      <c r="A35" s="209" t="s">
        <v>198</v>
      </c>
      <c r="B35" s="210" t="s">
        <v>199</v>
      </c>
      <c r="C35" s="209"/>
      <c r="D35" s="210"/>
      <c r="E35" s="220">
        <v>76.75</v>
      </c>
      <c r="F35" s="220">
        <v>76.75</v>
      </c>
      <c r="G35" s="322">
        <f t="shared" si="0"/>
        <v>100</v>
      </c>
      <c r="H35" s="323">
        <f t="shared" si="1"/>
        <v>0</v>
      </c>
      <c r="I35" s="215"/>
    </row>
    <row r="36" spans="1:9" ht="38.25" outlineLevel="4">
      <c r="A36" s="209" t="s">
        <v>200</v>
      </c>
      <c r="B36" s="210" t="s">
        <v>201</v>
      </c>
      <c r="C36" s="209"/>
      <c r="D36" s="210"/>
      <c r="E36" s="220">
        <v>20025.2</v>
      </c>
      <c r="F36" s="220">
        <v>20025.2</v>
      </c>
      <c r="G36" s="322">
        <f t="shared" si="0"/>
        <v>100</v>
      </c>
      <c r="H36" s="323">
        <f t="shared" si="1"/>
        <v>0</v>
      </c>
      <c r="I36" s="215"/>
    </row>
    <row r="37" spans="1:9" s="171" customFormat="1" ht="51" outlineLevel="3">
      <c r="A37" s="164" t="s">
        <v>202</v>
      </c>
      <c r="B37" s="165" t="s">
        <v>203</v>
      </c>
      <c r="C37" s="164"/>
      <c r="D37" s="165"/>
      <c r="E37" s="166">
        <v>139.30000000000001</v>
      </c>
      <c r="F37" s="166">
        <v>139.30000000000001</v>
      </c>
      <c r="G37" s="321">
        <f t="shared" si="0"/>
        <v>100</v>
      </c>
      <c r="H37" s="167">
        <f t="shared" si="1"/>
        <v>0</v>
      </c>
      <c r="I37" s="208"/>
    </row>
    <row r="38" spans="1:9" ht="127.5" outlineLevel="4">
      <c r="A38" s="209" t="s">
        <v>204</v>
      </c>
      <c r="B38" s="224" t="s">
        <v>107</v>
      </c>
      <c r="C38" s="209" t="s">
        <v>1729</v>
      </c>
      <c r="D38" s="210" t="s">
        <v>1717</v>
      </c>
      <c r="E38" s="220">
        <v>139.30000000000001</v>
      </c>
      <c r="F38" s="220">
        <v>139.30000000000001</v>
      </c>
      <c r="G38" s="322">
        <f t="shared" si="0"/>
        <v>100</v>
      </c>
      <c r="H38" s="323">
        <f t="shared" si="1"/>
        <v>0</v>
      </c>
      <c r="I38" s="215"/>
    </row>
    <row r="39" spans="1:9" s="171" customFormat="1" ht="51" outlineLevel="2">
      <c r="A39" s="164" t="s">
        <v>205</v>
      </c>
      <c r="B39" s="165" t="s">
        <v>206</v>
      </c>
      <c r="C39" s="164"/>
      <c r="D39" s="165"/>
      <c r="E39" s="166">
        <v>7368.09</v>
      </c>
      <c r="F39" s="166">
        <v>6558.6</v>
      </c>
      <c r="G39" s="321">
        <f t="shared" si="0"/>
        <v>89.013570681139882</v>
      </c>
      <c r="H39" s="167">
        <f t="shared" si="1"/>
        <v>-809.48999999999978</v>
      </c>
      <c r="I39" s="208"/>
    </row>
    <row r="40" spans="1:9" s="171" customFormat="1" ht="63.75" outlineLevel="3">
      <c r="A40" s="164" t="s">
        <v>207</v>
      </c>
      <c r="B40" s="165" t="s">
        <v>208</v>
      </c>
      <c r="C40" s="164"/>
      <c r="D40" s="165"/>
      <c r="E40" s="166">
        <v>7368.09</v>
      </c>
      <c r="F40" s="166">
        <v>6558.6</v>
      </c>
      <c r="G40" s="321">
        <f t="shared" si="0"/>
        <v>89.013570681139882</v>
      </c>
      <c r="H40" s="167">
        <f t="shared" si="1"/>
        <v>-809.48999999999978</v>
      </c>
      <c r="I40" s="208"/>
    </row>
    <row r="41" spans="1:9" ht="25.5" outlineLevel="4">
      <c r="A41" s="209" t="s">
        <v>209</v>
      </c>
      <c r="B41" s="210" t="s">
        <v>210</v>
      </c>
      <c r="C41" s="209"/>
      <c r="D41" s="210"/>
      <c r="E41" s="220">
        <v>88.9</v>
      </c>
      <c r="F41" s="220">
        <v>88.89</v>
      </c>
      <c r="G41" s="322">
        <f t="shared" si="0"/>
        <v>99.988751406074243</v>
      </c>
      <c r="H41" s="323">
        <f t="shared" si="1"/>
        <v>-1.0000000000005116E-2</v>
      </c>
      <c r="I41" s="215"/>
    </row>
    <row r="42" spans="1:9" ht="51" outlineLevel="4">
      <c r="A42" s="209" t="s">
        <v>211</v>
      </c>
      <c r="B42" s="210" t="s">
        <v>212</v>
      </c>
      <c r="C42" s="209"/>
      <c r="D42" s="210"/>
      <c r="E42" s="220">
        <v>930.7</v>
      </c>
      <c r="F42" s="220">
        <v>265.14</v>
      </c>
      <c r="G42" s="322">
        <f t="shared" si="0"/>
        <v>28.488234662082302</v>
      </c>
      <c r="H42" s="323">
        <f t="shared" si="1"/>
        <v>-665.56000000000006</v>
      </c>
      <c r="I42" s="168" t="s">
        <v>1730</v>
      </c>
    </row>
    <row r="43" spans="1:9" ht="76.5" outlineLevel="4">
      <c r="A43" s="209" t="s">
        <v>213</v>
      </c>
      <c r="B43" s="210" t="s">
        <v>214</v>
      </c>
      <c r="C43" s="209"/>
      <c r="D43" s="210"/>
      <c r="E43" s="220">
        <v>150</v>
      </c>
      <c r="F43" s="220">
        <v>150</v>
      </c>
      <c r="G43" s="322">
        <f t="shared" si="0"/>
        <v>100</v>
      </c>
      <c r="H43" s="323">
        <f t="shared" si="1"/>
        <v>0</v>
      </c>
      <c r="I43" s="215"/>
    </row>
    <row r="44" spans="1:9" ht="76.5" customHeight="1" outlineLevel="4">
      <c r="A44" s="209" t="s">
        <v>215</v>
      </c>
      <c r="B44" s="210" t="s">
        <v>216</v>
      </c>
      <c r="C44" s="209"/>
      <c r="D44" s="210"/>
      <c r="E44" s="220">
        <v>276.99</v>
      </c>
      <c r="F44" s="220">
        <v>133.06</v>
      </c>
      <c r="G44" s="322">
        <f t="shared" si="0"/>
        <v>48.037835300913386</v>
      </c>
      <c r="H44" s="323">
        <f t="shared" si="1"/>
        <v>-143.93</v>
      </c>
      <c r="I44" s="168" t="s">
        <v>1731</v>
      </c>
    </row>
    <row r="45" spans="1:9" ht="36" customHeight="1" outlineLevel="4">
      <c r="A45" s="407" t="s">
        <v>217</v>
      </c>
      <c r="B45" s="401" t="s">
        <v>120</v>
      </c>
      <c r="C45" s="209" t="s">
        <v>1732</v>
      </c>
      <c r="D45" s="401" t="s">
        <v>1733</v>
      </c>
      <c r="E45" s="220">
        <v>1059.4000000000001</v>
      </c>
      <c r="F45" s="220">
        <v>1059.4000000000001</v>
      </c>
      <c r="G45" s="322">
        <f t="shared" si="0"/>
        <v>100</v>
      </c>
      <c r="H45" s="323">
        <f t="shared" si="1"/>
        <v>0</v>
      </c>
      <c r="I45" s="428"/>
    </row>
    <row r="46" spans="1:9" ht="38.25" outlineLevel="4">
      <c r="A46" s="408"/>
      <c r="B46" s="424"/>
      <c r="C46" s="209" t="s">
        <v>1734</v>
      </c>
      <c r="D46" s="424"/>
      <c r="E46" s="220">
        <v>1059.4000000000001</v>
      </c>
      <c r="F46" s="220">
        <v>1059.4000000000001</v>
      </c>
      <c r="G46" s="322">
        <f>F46/E46*100</f>
        <v>100</v>
      </c>
      <c r="H46" s="323">
        <f>F46-E46</f>
        <v>0</v>
      </c>
      <c r="I46" s="429"/>
    </row>
    <row r="47" spans="1:9" ht="38.25" customHeight="1" outlineLevel="4">
      <c r="A47" s="407" t="s">
        <v>217</v>
      </c>
      <c r="B47" s="401" t="s">
        <v>120</v>
      </c>
      <c r="C47" s="209" t="s">
        <v>1732</v>
      </c>
      <c r="D47" s="401" t="s">
        <v>1735</v>
      </c>
      <c r="E47" s="220">
        <v>850</v>
      </c>
      <c r="F47" s="220">
        <v>850</v>
      </c>
      <c r="G47" s="322">
        <f t="shared" si="0"/>
        <v>100</v>
      </c>
      <c r="H47" s="323">
        <f t="shared" si="1"/>
        <v>0</v>
      </c>
      <c r="I47" s="428"/>
    </row>
    <row r="48" spans="1:9" ht="38.25" outlineLevel="4">
      <c r="A48" s="408"/>
      <c r="B48" s="424"/>
      <c r="C48" s="209" t="s">
        <v>1734</v>
      </c>
      <c r="D48" s="424"/>
      <c r="E48" s="220">
        <v>850</v>
      </c>
      <c r="F48" s="220">
        <v>850</v>
      </c>
      <c r="G48" s="322">
        <f>F48/E48*100</f>
        <v>100</v>
      </c>
      <c r="H48" s="323">
        <f>F48-E48</f>
        <v>0</v>
      </c>
      <c r="I48" s="429"/>
    </row>
    <row r="49" spans="1:9" ht="42.75" customHeight="1" outlineLevel="4">
      <c r="A49" s="407" t="s">
        <v>217</v>
      </c>
      <c r="B49" s="401" t="s">
        <v>120</v>
      </c>
      <c r="C49" s="209" t="s">
        <v>1732</v>
      </c>
      <c r="D49" s="401" t="s">
        <v>1736</v>
      </c>
      <c r="E49" s="220">
        <v>523.70000000000005</v>
      </c>
      <c r="F49" s="220">
        <v>523.70000000000005</v>
      </c>
      <c r="G49" s="322">
        <f t="shared" si="0"/>
        <v>100</v>
      </c>
      <c r="H49" s="323">
        <f t="shared" si="1"/>
        <v>0</v>
      </c>
      <c r="I49" s="428"/>
    </row>
    <row r="50" spans="1:9" ht="38.25" outlineLevel="4">
      <c r="A50" s="408"/>
      <c r="B50" s="424"/>
      <c r="C50" s="209" t="s">
        <v>1734</v>
      </c>
      <c r="D50" s="424"/>
      <c r="E50" s="220">
        <v>523.70000000000005</v>
      </c>
      <c r="F50" s="220">
        <v>523.70000000000005</v>
      </c>
      <c r="G50" s="322">
        <f>F50/E50*100</f>
        <v>100</v>
      </c>
      <c r="H50" s="323">
        <f>F50-E50</f>
        <v>0</v>
      </c>
      <c r="I50" s="429"/>
    </row>
    <row r="51" spans="1:9" ht="39" customHeight="1" outlineLevel="4">
      <c r="A51" s="407" t="s">
        <v>217</v>
      </c>
      <c r="B51" s="401" t="s">
        <v>120</v>
      </c>
      <c r="C51" s="209" t="s">
        <v>1732</v>
      </c>
      <c r="D51" s="401" t="s">
        <v>1737</v>
      </c>
      <c r="E51" s="220">
        <v>527.66</v>
      </c>
      <c r="F51" s="220">
        <v>527.66</v>
      </c>
      <c r="G51" s="322">
        <f t="shared" si="0"/>
        <v>100</v>
      </c>
      <c r="H51" s="323">
        <f t="shared" si="1"/>
        <v>0</v>
      </c>
      <c r="I51" s="428"/>
    </row>
    <row r="52" spans="1:9" ht="38.25" outlineLevel="4">
      <c r="A52" s="408"/>
      <c r="B52" s="424"/>
      <c r="C52" s="209" t="s">
        <v>1734</v>
      </c>
      <c r="D52" s="424"/>
      <c r="E52" s="220">
        <v>527.66</v>
      </c>
      <c r="F52" s="220">
        <v>527.66</v>
      </c>
      <c r="G52" s="322">
        <f t="shared" si="0"/>
        <v>100</v>
      </c>
      <c r="H52" s="323">
        <f t="shared" si="1"/>
        <v>0</v>
      </c>
      <c r="I52" s="429"/>
    </row>
    <row r="53" spans="1:9" s="171" customFormat="1" ht="38.25" outlineLevel="2">
      <c r="A53" s="164" t="s">
        <v>218</v>
      </c>
      <c r="B53" s="165" t="s">
        <v>219</v>
      </c>
      <c r="C53" s="164"/>
      <c r="D53" s="165"/>
      <c r="E53" s="166">
        <v>15571.28</v>
      </c>
      <c r="F53" s="166">
        <v>13494.31</v>
      </c>
      <c r="G53" s="321">
        <f t="shared" si="0"/>
        <v>86.661533284354263</v>
      </c>
      <c r="H53" s="167">
        <f t="shared" si="1"/>
        <v>-2076.9700000000012</v>
      </c>
      <c r="I53" s="208"/>
    </row>
    <row r="54" spans="1:9" s="171" customFormat="1" ht="38.25" outlineLevel="3">
      <c r="A54" s="164" t="s">
        <v>220</v>
      </c>
      <c r="B54" s="165" t="s">
        <v>221</v>
      </c>
      <c r="C54" s="164"/>
      <c r="D54" s="165"/>
      <c r="E54" s="166">
        <v>15571.28</v>
      </c>
      <c r="F54" s="166">
        <v>13494.31</v>
      </c>
      <c r="G54" s="321">
        <f t="shared" si="0"/>
        <v>86.661533284354263</v>
      </c>
      <c r="H54" s="167">
        <f t="shared" si="1"/>
        <v>-2076.9700000000012</v>
      </c>
      <c r="I54" s="208"/>
    </row>
    <row r="55" spans="1:9" ht="246.75" customHeight="1" outlineLevel="4">
      <c r="A55" s="209" t="s">
        <v>222</v>
      </c>
      <c r="B55" s="210" t="s">
        <v>223</v>
      </c>
      <c r="C55" s="209" t="s">
        <v>1738</v>
      </c>
      <c r="D55" s="210" t="s">
        <v>1739</v>
      </c>
      <c r="E55" s="220">
        <v>9810.5300000000007</v>
      </c>
      <c r="F55" s="220">
        <v>7733.56</v>
      </c>
      <c r="G55" s="322">
        <f t="shared" si="0"/>
        <v>78.829176405352214</v>
      </c>
      <c r="H55" s="323">
        <f t="shared" si="1"/>
        <v>-2076.9700000000003</v>
      </c>
      <c r="I55" s="168" t="s">
        <v>1740</v>
      </c>
    </row>
    <row r="56" spans="1:9" ht="42" customHeight="1" outlineLevel="4">
      <c r="A56" s="407" t="s">
        <v>224</v>
      </c>
      <c r="B56" s="401" t="s">
        <v>225</v>
      </c>
      <c r="C56" s="209" t="s">
        <v>1741</v>
      </c>
      <c r="D56" s="401" t="s">
        <v>1742</v>
      </c>
      <c r="E56" s="220">
        <v>1252.93</v>
      </c>
      <c r="F56" s="220">
        <v>1252.93</v>
      </c>
      <c r="G56" s="322">
        <f t="shared" si="0"/>
        <v>100</v>
      </c>
      <c r="H56" s="323">
        <f t="shared" si="1"/>
        <v>0</v>
      </c>
      <c r="I56" s="425" t="s">
        <v>1743</v>
      </c>
    </row>
    <row r="57" spans="1:9" ht="42" customHeight="1" outlineLevel="4">
      <c r="A57" s="409"/>
      <c r="B57" s="423"/>
      <c r="C57" s="209" t="s">
        <v>1744</v>
      </c>
      <c r="D57" s="423"/>
      <c r="E57" s="220">
        <v>3387.57</v>
      </c>
      <c r="F57" s="220">
        <v>3387.56</v>
      </c>
      <c r="G57" s="322">
        <f t="shared" si="0"/>
        <v>99.999704803147978</v>
      </c>
      <c r="H57" s="323">
        <f t="shared" si="1"/>
        <v>-1.0000000000218279E-2</v>
      </c>
      <c r="I57" s="426"/>
    </row>
    <row r="58" spans="1:9" ht="108.75" customHeight="1" outlineLevel="4">
      <c r="A58" s="408"/>
      <c r="B58" s="424"/>
      <c r="C58" s="209" t="s">
        <v>1745</v>
      </c>
      <c r="D58" s="424"/>
      <c r="E58" s="220">
        <v>1120.25</v>
      </c>
      <c r="F58" s="220">
        <v>1120.25</v>
      </c>
      <c r="G58" s="322">
        <f t="shared" si="0"/>
        <v>100</v>
      </c>
      <c r="H58" s="323">
        <f t="shared" si="1"/>
        <v>0</v>
      </c>
      <c r="I58" s="427"/>
    </row>
    <row r="59" spans="1:9" s="171" customFormat="1" ht="38.25" outlineLevel="2">
      <c r="A59" s="164" t="s">
        <v>226</v>
      </c>
      <c r="B59" s="165" t="s">
        <v>227</v>
      </c>
      <c r="C59" s="164"/>
      <c r="D59" s="165"/>
      <c r="E59" s="166">
        <v>3645.59</v>
      </c>
      <c r="F59" s="166">
        <v>3618.77</v>
      </c>
      <c r="G59" s="321">
        <f t="shared" si="0"/>
        <v>99.264316612674492</v>
      </c>
      <c r="H59" s="167">
        <f t="shared" si="1"/>
        <v>-26.820000000000164</v>
      </c>
      <c r="I59" s="208"/>
    </row>
    <row r="60" spans="1:9" s="171" customFormat="1" ht="38.25" outlineLevel="3">
      <c r="A60" s="164" t="s">
        <v>228</v>
      </c>
      <c r="B60" s="165" t="s">
        <v>127</v>
      </c>
      <c r="C60" s="164"/>
      <c r="D60" s="165"/>
      <c r="E60" s="166">
        <v>3645.59</v>
      </c>
      <c r="F60" s="166">
        <v>3618.77</v>
      </c>
      <c r="G60" s="321">
        <f t="shared" si="0"/>
        <v>99.264316612674492</v>
      </c>
      <c r="H60" s="167">
        <f t="shared" si="1"/>
        <v>-26.820000000000164</v>
      </c>
      <c r="I60" s="208"/>
    </row>
    <row r="61" spans="1:9" ht="25.5" outlineLevel="4">
      <c r="A61" s="209" t="s">
        <v>229</v>
      </c>
      <c r="B61" s="210" t="s">
        <v>129</v>
      </c>
      <c r="C61" s="209"/>
      <c r="D61" s="210"/>
      <c r="E61" s="220">
        <v>3645.6</v>
      </c>
      <c r="F61" s="220">
        <v>3618.8</v>
      </c>
      <c r="G61" s="322">
        <f t="shared" si="0"/>
        <v>99.264867237217487</v>
      </c>
      <c r="H61" s="323">
        <f t="shared" si="1"/>
        <v>-26.799999999999727</v>
      </c>
      <c r="I61" s="326"/>
    </row>
  </sheetData>
  <mergeCells count="29">
    <mergeCell ref="A27:A28"/>
    <mergeCell ref="B27:B28"/>
    <mergeCell ref="D27:D28"/>
    <mergeCell ref="I27:I28"/>
    <mergeCell ref="A3:I3"/>
    <mergeCell ref="A14:A15"/>
    <mergeCell ref="B14:B15"/>
    <mergeCell ref="D14:D15"/>
    <mergeCell ref="I14:I15"/>
    <mergeCell ref="A45:A46"/>
    <mergeCell ref="B45:B46"/>
    <mergeCell ref="D45:D46"/>
    <mergeCell ref="I45:I46"/>
    <mergeCell ref="A47:A48"/>
    <mergeCell ref="B47:B48"/>
    <mergeCell ref="D47:D48"/>
    <mergeCell ref="I47:I48"/>
    <mergeCell ref="A56:A58"/>
    <mergeCell ref="B56:B58"/>
    <mergeCell ref="D56:D58"/>
    <mergeCell ref="I56:I58"/>
    <mergeCell ref="A49:A50"/>
    <mergeCell ref="B49:B50"/>
    <mergeCell ref="D49:D50"/>
    <mergeCell ref="I49:I50"/>
    <mergeCell ref="A51:A52"/>
    <mergeCell ref="B51:B52"/>
    <mergeCell ref="D51:D52"/>
    <mergeCell ref="I51:I52"/>
  </mergeCells>
  <pageMargins left="0.35433070866141736" right="0.15748031496062992" top="0.39370078740157483" bottom="0.39370078740157483"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sheetPr>
    <outlinePr summaryBelow="0"/>
  </sheetPr>
  <dimension ref="A1:I50"/>
  <sheetViews>
    <sheetView showGridLines="0" topLeftCell="A7" workbookViewId="0">
      <selection activeCell="B16" sqref="B16"/>
    </sheetView>
  </sheetViews>
  <sheetFormatPr defaultRowHeight="12.75" customHeight="1" outlineLevelRow="4"/>
  <cols>
    <col min="1" max="1" width="14.140625" style="162" customWidth="1"/>
    <col min="2" max="2" width="30.7109375" style="162" customWidth="1"/>
    <col min="3" max="3" width="12.7109375" style="162" customWidth="1"/>
    <col min="4" max="4" width="30.7109375" style="162" customWidth="1"/>
    <col min="5" max="5" width="13" style="162" customWidth="1"/>
    <col min="6" max="6" width="12.85546875" style="162" customWidth="1"/>
    <col min="7" max="7" width="10.140625" style="162" customWidth="1"/>
    <col min="8" max="8" width="11.42578125" style="162" customWidth="1"/>
    <col min="9" max="9" width="28.140625" style="162" customWidth="1"/>
    <col min="10" max="16384" width="9.140625" style="162"/>
  </cols>
  <sheetData>
    <row r="1" spans="1:9" s="318" customFormat="1" ht="15.75">
      <c r="A1" s="200"/>
      <c r="B1" s="201"/>
      <c r="C1" s="201"/>
      <c r="D1" s="201"/>
      <c r="E1" s="317"/>
      <c r="F1" s="317"/>
      <c r="G1" s="158"/>
      <c r="H1" s="317"/>
      <c r="I1" s="158" t="s">
        <v>1287</v>
      </c>
    </row>
    <row r="2" spans="1:9" s="318" customFormat="1" ht="15.75">
      <c r="A2" s="200"/>
      <c r="B2" s="201"/>
      <c r="C2" s="201"/>
      <c r="D2" s="201"/>
      <c r="E2" s="317"/>
      <c r="F2" s="317"/>
      <c r="G2" s="158"/>
      <c r="H2" s="317"/>
      <c r="I2" s="158"/>
    </row>
    <row r="3" spans="1:9" s="318" customFormat="1" ht="39" customHeight="1">
      <c r="A3" s="395" t="s">
        <v>1286</v>
      </c>
      <c r="B3" s="395"/>
      <c r="C3" s="395"/>
      <c r="D3" s="395"/>
      <c r="E3" s="439"/>
      <c r="F3" s="439"/>
      <c r="G3" s="439"/>
      <c r="H3" s="440"/>
      <c r="I3" s="440"/>
    </row>
    <row r="4" spans="1:9">
      <c r="A4" s="441"/>
      <c r="B4" s="441"/>
      <c r="C4" s="441"/>
      <c r="D4" s="441"/>
      <c r="E4" s="441"/>
    </row>
    <row r="5" spans="1:9">
      <c r="B5" s="161"/>
      <c r="C5" s="161"/>
      <c r="D5" s="161"/>
      <c r="E5" s="161"/>
      <c r="F5" s="161"/>
      <c r="G5" s="319"/>
      <c r="H5" s="319"/>
      <c r="I5" s="161" t="s">
        <v>3</v>
      </c>
    </row>
    <row r="6" spans="1:9" ht="38.25">
      <c r="A6" s="216" t="s">
        <v>4</v>
      </c>
      <c r="B6" s="216" t="s">
        <v>5</v>
      </c>
      <c r="C6" s="217" t="s">
        <v>6</v>
      </c>
      <c r="D6" s="216" t="s">
        <v>1270</v>
      </c>
      <c r="E6" s="163" t="s">
        <v>1271</v>
      </c>
      <c r="F6" s="163" t="s">
        <v>1272</v>
      </c>
      <c r="G6" s="163" t="s">
        <v>1273</v>
      </c>
      <c r="H6" s="216" t="s">
        <v>1274</v>
      </c>
      <c r="I6" s="163" t="s">
        <v>1275</v>
      </c>
    </row>
    <row r="7" spans="1:9">
      <c r="A7" s="216" t="s">
        <v>1276</v>
      </c>
      <c r="B7" s="216" t="s">
        <v>1277</v>
      </c>
      <c r="C7" s="217" t="s">
        <v>1278</v>
      </c>
      <c r="D7" s="216" t="s">
        <v>1279</v>
      </c>
      <c r="E7" s="163" t="s">
        <v>1280</v>
      </c>
      <c r="F7" s="163" t="s">
        <v>1281</v>
      </c>
      <c r="G7" s="163" t="s">
        <v>1284</v>
      </c>
      <c r="H7" s="216" t="s">
        <v>1283</v>
      </c>
      <c r="I7" s="163" t="s">
        <v>1282</v>
      </c>
    </row>
    <row r="8" spans="1:9" s="171" customFormat="1" ht="63.75" outlineLevel="1">
      <c r="A8" s="164" t="s">
        <v>230</v>
      </c>
      <c r="B8" s="165" t="s">
        <v>231</v>
      </c>
      <c r="C8" s="164"/>
      <c r="D8" s="165"/>
      <c r="E8" s="166">
        <v>56952.12</v>
      </c>
      <c r="F8" s="166">
        <v>54114.71</v>
      </c>
      <c r="G8" s="327">
        <f>F8/E8*100</f>
        <v>95.017902757614635</v>
      </c>
      <c r="H8" s="169">
        <f>F8-E8</f>
        <v>-2837.4100000000035</v>
      </c>
      <c r="I8" s="208"/>
    </row>
    <row r="9" spans="1:9" s="171" customFormat="1" ht="51" outlineLevel="2">
      <c r="A9" s="164" t="s">
        <v>232</v>
      </c>
      <c r="B9" s="165" t="s">
        <v>233</v>
      </c>
      <c r="C9" s="164"/>
      <c r="D9" s="165"/>
      <c r="E9" s="166">
        <f>22838.04+0.1</f>
        <v>22838.14</v>
      </c>
      <c r="F9" s="166">
        <v>22424.87</v>
      </c>
      <c r="G9" s="327">
        <f t="shared" ref="G9:G50" si="0">F9/E9*100</f>
        <v>98.190439326495067</v>
      </c>
      <c r="H9" s="169">
        <f t="shared" ref="H9:H50" si="1">F9-E9</f>
        <v>-413.27000000000044</v>
      </c>
      <c r="I9" s="208"/>
    </row>
    <row r="10" spans="1:9" s="171" customFormat="1" ht="38.25" outlineLevel="3">
      <c r="A10" s="164" t="s">
        <v>234</v>
      </c>
      <c r="B10" s="165" t="s">
        <v>235</v>
      </c>
      <c r="C10" s="164"/>
      <c r="D10" s="165"/>
      <c r="E10" s="166">
        <v>22838.04</v>
      </c>
      <c r="F10" s="166">
        <v>22424.87</v>
      </c>
      <c r="G10" s="327">
        <f t="shared" si="0"/>
        <v>98.190869268991548</v>
      </c>
      <c r="H10" s="169">
        <f t="shared" si="1"/>
        <v>-413.17000000000189</v>
      </c>
      <c r="I10" s="208"/>
    </row>
    <row r="11" spans="1:9" ht="25.5" outlineLevel="4">
      <c r="A11" s="209" t="s">
        <v>236</v>
      </c>
      <c r="B11" s="210" t="s">
        <v>237</v>
      </c>
      <c r="C11" s="209"/>
      <c r="D11" s="210"/>
      <c r="E11" s="220">
        <v>8.1</v>
      </c>
      <c r="F11" s="220">
        <v>8.1</v>
      </c>
      <c r="G11" s="328">
        <f t="shared" si="0"/>
        <v>100</v>
      </c>
      <c r="H11" s="172">
        <f t="shared" si="1"/>
        <v>0</v>
      </c>
      <c r="I11" s="215"/>
    </row>
    <row r="12" spans="1:9" ht="28.5" customHeight="1" outlineLevel="4">
      <c r="A12" s="209" t="s">
        <v>238</v>
      </c>
      <c r="B12" s="210" t="s">
        <v>239</v>
      </c>
      <c r="C12" s="209"/>
      <c r="D12" s="210"/>
      <c r="E12" s="220">
        <v>21096.799999999999</v>
      </c>
      <c r="F12" s="220">
        <v>21077.5</v>
      </c>
      <c r="G12" s="328">
        <f t="shared" si="0"/>
        <v>99.908516931477763</v>
      </c>
      <c r="H12" s="172">
        <f t="shared" si="1"/>
        <v>-19.299999999999272</v>
      </c>
      <c r="I12" s="168" t="s">
        <v>1728</v>
      </c>
    </row>
    <row r="13" spans="1:9" ht="114.75" outlineLevel="4">
      <c r="A13" s="209" t="s">
        <v>240</v>
      </c>
      <c r="B13" s="210" t="s">
        <v>241</v>
      </c>
      <c r="C13" s="209"/>
      <c r="D13" s="210"/>
      <c r="E13" s="220">
        <v>651.5</v>
      </c>
      <c r="F13" s="220">
        <v>651.5</v>
      </c>
      <c r="G13" s="328">
        <f t="shared" si="0"/>
        <v>100</v>
      </c>
      <c r="H13" s="172">
        <f t="shared" si="1"/>
        <v>0</v>
      </c>
      <c r="I13" s="215"/>
    </row>
    <row r="14" spans="1:9" ht="127.5" outlineLevel="4">
      <c r="A14" s="209" t="s">
        <v>242</v>
      </c>
      <c r="B14" s="210" t="s">
        <v>243</v>
      </c>
      <c r="C14" s="209" t="s">
        <v>1746</v>
      </c>
      <c r="D14" s="210" t="s">
        <v>1747</v>
      </c>
      <c r="E14" s="220">
        <v>1081.6600000000001</v>
      </c>
      <c r="F14" s="220">
        <v>687.74</v>
      </c>
      <c r="G14" s="328">
        <f t="shared" si="0"/>
        <v>63.581901891537072</v>
      </c>
      <c r="H14" s="172">
        <f t="shared" si="1"/>
        <v>-393.92000000000007</v>
      </c>
      <c r="I14" s="168" t="s">
        <v>1748</v>
      </c>
    </row>
    <row r="15" spans="1:9" s="171" customFormat="1" outlineLevel="2">
      <c r="A15" s="164" t="s">
        <v>244</v>
      </c>
      <c r="B15" s="165" t="s">
        <v>245</v>
      </c>
      <c r="C15" s="164"/>
      <c r="D15" s="165"/>
      <c r="E15" s="166">
        <v>34114</v>
      </c>
      <c r="F15" s="166">
        <v>31689.84</v>
      </c>
      <c r="G15" s="327">
        <f t="shared" si="0"/>
        <v>92.893943835375509</v>
      </c>
      <c r="H15" s="169">
        <f t="shared" si="1"/>
        <v>-2424.16</v>
      </c>
      <c r="I15" s="329"/>
    </row>
    <row r="16" spans="1:9" s="171" customFormat="1" ht="51" outlineLevel="3">
      <c r="A16" s="164" t="s">
        <v>246</v>
      </c>
      <c r="B16" s="165" t="s">
        <v>247</v>
      </c>
      <c r="C16" s="164"/>
      <c r="D16" s="165"/>
      <c r="E16" s="166">
        <v>3.9</v>
      </c>
      <c r="F16" s="166">
        <v>0</v>
      </c>
      <c r="G16" s="327">
        <f t="shared" si="0"/>
        <v>0</v>
      </c>
      <c r="H16" s="169">
        <f t="shared" si="1"/>
        <v>-3.9</v>
      </c>
      <c r="I16" s="329"/>
    </row>
    <row r="17" spans="1:9" ht="63.75" outlineLevel="4">
      <c r="A17" s="209" t="s">
        <v>248</v>
      </c>
      <c r="B17" s="210" t="s">
        <v>249</v>
      </c>
      <c r="C17" s="209"/>
      <c r="D17" s="210"/>
      <c r="E17" s="220">
        <v>3.9</v>
      </c>
      <c r="F17" s="220">
        <v>0</v>
      </c>
      <c r="G17" s="328">
        <f t="shared" si="0"/>
        <v>0</v>
      </c>
      <c r="H17" s="172">
        <f t="shared" si="1"/>
        <v>-3.9</v>
      </c>
      <c r="I17" s="330" t="s">
        <v>1728</v>
      </c>
    </row>
    <row r="18" spans="1:9" s="171" customFormat="1" ht="25.5" outlineLevel="3">
      <c r="A18" s="164" t="s">
        <v>250</v>
      </c>
      <c r="B18" s="165" t="s">
        <v>251</v>
      </c>
      <c r="C18" s="164"/>
      <c r="D18" s="165"/>
      <c r="E18" s="166">
        <v>1639.39</v>
      </c>
      <c r="F18" s="166">
        <v>1639.39</v>
      </c>
      <c r="G18" s="327">
        <f t="shared" si="0"/>
        <v>100</v>
      </c>
      <c r="H18" s="169">
        <f t="shared" si="1"/>
        <v>0</v>
      </c>
      <c r="I18" s="208"/>
    </row>
    <row r="19" spans="1:9" ht="51" outlineLevel="4">
      <c r="A19" s="209" t="s">
        <v>252</v>
      </c>
      <c r="B19" s="210" t="s">
        <v>253</v>
      </c>
      <c r="C19" s="209"/>
      <c r="D19" s="210"/>
      <c r="E19" s="220">
        <v>661.49</v>
      </c>
      <c r="F19" s="220">
        <v>661.49</v>
      </c>
      <c r="G19" s="328">
        <f t="shared" si="0"/>
        <v>100</v>
      </c>
      <c r="H19" s="172">
        <f t="shared" si="1"/>
        <v>0</v>
      </c>
      <c r="I19" s="215"/>
    </row>
    <row r="20" spans="1:9" ht="63.75" outlineLevel="4">
      <c r="A20" s="209" t="s">
        <v>254</v>
      </c>
      <c r="B20" s="210" t="s">
        <v>255</v>
      </c>
      <c r="C20" s="209"/>
      <c r="D20" s="210"/>
      <c r="E20" s="220">
        <v>170</v>
      </c>
      <c r="F20" s="220">
        <v>170</v>
      </c>
      <c r="G20" s="328">
        <f t="shared" si="0"/>
        <v>100</v>
      </c>
      <c r="H20" s="172">
        <f t="shared" si="1"/>
        <v>0</v>
      </c>
      <c r="I20" s="215"/>
    </row>
    <row r="21" spans="1:9" ht="38.25" outlineLevel="4">
      <c r="A21" s="209" t="s">
        <v>256</v>
      </c>
      <c r="B21" s="210" t="s">
        <v>257</v>
      </c>
      <c r="C21" s="209"/>
      <c r="D21" s="210"/>
      <c r="E21" s="220">
        <v>460.58</v>
      </c>
      <c r="F21" s="220">
        <v>460.58</v>
      </c>
      <c r="G21" s="328">
        <f t="shared" si="0"/>
        <v>100</v>
      </c>
      <c r="H21" s="172">
        <f t="shared" si="1"/>
        <v>0</v>
      </c>
      <c r="I21" s="215"/>
    </row>
    <row r="22" spans="1:9" ht="25.5" outlineLevel="4">
      <c r="A22" s="209" t="s">
        <v>258</v>
      </c>
      <c r="B22" s="210" t="s">
        <v>259</v>
      </c>
      <c r="C22" s="209"/>
      <c r="D22" s="210"/>
      <c r="E22" s="220">
        <v>347.33</v>
      </c>
      <c r="F22" s="220">
        <v>347.33</v>
      </c>
      <c r="G22" s="328">
        <f t="shared" si="0"/>
        <v>100</v>
      </c>
      <c r="H22" s="172">
        <f t="shared" si="1"/>
        <v>0</v>
      </c>
      <c r="I22" s="215"/>
    </row>
    <row r="23" spans="1:9" s="171" customFormat="1" ht="63.75" outlineLevel="3">
      <c r="A23" s="164" t="s">
        <v>260</v>
      </c>
      <c r="B23" s="165" t="s">
        <v>79</v>
      </c>
      <c r="C23" s="164"/>
      <c r="D23" s="165"/>
      <c r="E23" s="166">
        <v>18515.96</v>
      </c>
      <c r="F23" s="166">
        <v>18515.96</v>
      </c>
      <c r="G23" s="327">
        <f t="shared" si="0"/>
        <v>100</v>
      </c>
      <c r="H23" s="169">
        <f t="shared" si="1"/>
        <v>0</v>
      </c>
      <c r="I23" s="208"/>
    </row>
    <row r="24" spans="1:9" ht="63.75" outlineLevel="4">
      <c r="A24" s="209" t="s">
        <v>261</v>
      </c>
      <c r="B24" s="210" t="s">
        <v>262</v>
      </c>
      <c r="C24" s="209"/>
      <c r="D24" s="210"/>
      <c r="E24" s="220">
        <v>13504.8</v>
      </c>
      <c r="F24" s="220">
        <v>13504.8</v>
      </c>
      <c r="G24" s="328">
        <f t="shared" si="0"/>
        <v>100</v>
      </c>
      <c r="H24" s="172">
        <f t="shared" si="1"/>
        <v>0</v>
      </c>
      <c r="I24" s="215"/>
    </row>
    <row r="25" spans="1:9" ht="63.75" outlineLevel="4">
      <c r="A25" s="209" t="s">
        <v>263</v>
      </c>
      <c r="B25" s="210" t="s">
        <v>264</v>
      </c>
      <c r="C25" s="209"/>
      <c r="D25" s="210"/>
      <c r="E25" s="220">
        <v>5001.1499999999996</v>
      </c>
      <c r="F25" s="220">
        <v>5001.1499999999996</v>
      </c>
      <c r="G25" s="328">
        <f t="shared" si="0"/>
        <v>100</v>
      </c>
      <c r="H25" s="172">
        <f t="shared" si="1"/>
        <v>0</v>
      </c>
      <c r="I25" s="215"/>
    </row>
    <row r="26" spans="1:9" ht="51" outlineLevel="4">
      <c r="A26" s="209" t="s">
        <v>265</v>
      </c>
      <c r="B26" s="210" t="s">
        <v>83</v>
      </c>
      <c r="C26" s="209" t="s">
        <v>1749</v>
      </c>
      <c r="D26" s="210" t="s">
        <v>84</v>
      </c>
      <c r="E26" s="220">
        <v>10</v>
      </c>
      <c r="F26" s="220">
        <v>10</v>
      </c>
      <c r="G26" s="328">
        <f t="shared" si="0"/>
        <v>100</v>
      </c>
      <c r="H26" s="172">
        <f t="shared" si="1"/>
        <v>0</v>
      </c>
      <c r="I26" s="215"/>
    </row>
    <row r="27" spans="1:9" s="171" customFormat="1" ht="38.25" outlineLevel="3">
      <c r="A27" s="164" t="s">
        <v>266</v>
      </c>
      <c r="B27" s="165" t="s">
        <v>267</v>
      </c>
      <c r="C27" s="164"/>
      <c r="D27" s="165"/>
      <c r="E27" s="166">
        <v>13954.83</v>
      </c>
      <c r="F27" s="166">
        <v>11534.49</v>
      </c>
      <c r="G27" s="327">
        <f t="shared" si="0"/>
        <v>82.655897635442358</v>
      </c>
      <c r="H27" s="169">
        <f t="shared" si="1"/>
        <v>-2420.34</v>
      </c>
      <c r="I27" s="208"/>
    </row>
    <row r="28" spans="1:9" ht="63.75" outlineLevel="4">
      <c r="A28" s="209" t="s">
        <v>268</v>
      </c>
      <c r="B28" s="210" t="s">
        <v>269</v>
      </c>
      <c r="C28" s="209"/>
      <c r="D28" s="210"/>
      <c r="E28" s="220">
        <v>56.37</v>
      </c>
      <c r="F28" s="220">
        <v>56.37</v>
      </c>
      <c r="G28" s="328">
        <f t="shared" si="0"/>
        <v>100</v>
      </c>
      <c r="H28" s="172">
        <f t="shared" si="1"/>
        <v>0</v>
      </c>
      <c r="I28" s="215"/>
    </row>
    <row r="29" spans="1:9" ht="51" outlineLevel="4">
      <c r="A29" s="209" t="s">
        <v>270</v>
      </c>
      <c r="B29" s="210" t="s">
        <v>271</v>
      </c>
      <c r="C29" s="209"/>
      <c r="D29" s="210"/>
      <c r="E29" s="220">
        <v>168.86</v>
      </c>
      <c r="F29" s="220">
        <v>168.86</v>
      </c>
      <c r="G29" s="328">
        <f t="shared" si="0"/>
        <v>100</v>
      </c>
      <c r="H29" s="172">
        <f t="shared" si="1"/>
        <v>0</v>
      </c>
      <c r="I29" s="215"/>
    </row>
    <row r="30" spans="1:9" ht="51" outlineLevel="4">
      <c r="A30" s="209" t="s">
        <v>272</v>
      </c>
      <c r="B30" s="210" t="s">
        <v>273</v>
      </c>
      <c r="C30" s="209"/>
      <c r="D30" s="210"/>
      <c r="E30" s="220">
        <v>555</v>
      </c>
      <c r="F30" s="220">
        <v>555</v>
      </c>
      <c r="G30" s="328">
        <f t="shared" si="0"/>
        <v>100</v>
      </c>
      <c r="H30" s="172">
        <f t="shared" si="1"/>
        <v>0</v>
      </c>
      <c r="I30" s="215"/>
    </row>
    <row r="31" spans="1:9" ht="25.5" outlineLevel="4">
      <c r="A31" s="209" t="s">
        <v>274</v>
      </c>
      <c r="B31" s="210" t="s">
        <v>275</v>
      </c>
      <c r="C31" s="209"/>
      <c r="D31" s="210"/>
      <c r="E31" s="220">
        <v>116.73</v>
      </c>
      <c r="F31" s="220">
        <v>116.73</v>
      </c>
      <c r="G31" s="328">
        <f t="shared" si="0"/>
        <v>100</v>
      </c>
      <c r="H31" s="172">
        <f t="shared" si="1"/>
        <v>0</v>
      </c>
      <c r="I31" s="215"/>
    </row>
    <row r="32" spans="1:9" ht="31.5" customHeight="1" outlineLevel="4">
      <c r="A32" s="407" t="s">
        <v>276</v>
      </c>
      <c r="B32" s="401" t="s">
        <v>277</v>
      </c>
      <c r="C32" s="209" t="s">
        <v>1750</v>
      </c>
      <c r="D32" s="401" t="s">
        <v>1751</v>
      </c>
      <c r="E32" s="220">
        <v>1442.52</v>
      </c>
      <c r="F32" s="220">
        <v>1442.52</v>
      </c>
      <c r="G32" s="328">
        <f t="shared" si="0"/>
        <v>100</v>
      </c>
      <c r="H32" s="172">
        <f t="shared" si="1"/>
        <v>0</v>
      </c>
      <c r="I32" s="428"/>
    </row>
    <row r="33" spans="1:9" ht="25.5" outlineLevel="4">
      <c r="A33" s="408"/>
      <c r="B33" s="424"/>
      <c r="C33" s="209" t="s">
        <v>1752</v>
      </c>
      <c r="D33" s="424"/>
      <c r="E33" s="220">
        <v>160.28</v>
      </c>
      <c r="F33" s="220">
        <v>160.28</v>
      </c>
      <c r="G33" s="328">
        <f>F33/E33*100</f>
        <v>100</v>
      </c>
      <c r="H33" s="172">
        <f>F33-E33</f>
        <v>0</v>
      </c>
      <c r="I33" s="429"/>
    </row>
    <row r="34" spans="1:9" ht="21" customHeight="1" outlineLevel="4">
      <c r="A34" s="407" t="s">
        <v>276</v>
      </c>
      <c r="B34" s="401" t="s">
        <v>277</v>
      </c>
      <c r="C34" s="209" t="s">
        <v>1753</v>
      </c>
      <c r="D34" s="407" t="s">
        <v>1754</v>
      </c>
      <c r="E34" s="220">
        <v>2090.17</v>
      </c>
      <c r="F34" s="220">
        <v>2041.75</v>
      </c>
      <c r="G34" s="328">
        <f t="shared" si="0"/>
        <v>97.683442016678072</v>
      </c>
      <c r="H34" s="172">
        <f t="shared" si="1"/>
        <v>-48.420000000000073</v>
      </c>
      <c r="I34" s="435" t="s">
        <v>1755</v>
      </c>
    </row>
    <row r="35" spans="1:9" ht="26.25" customHeight="1" outlineLevel="4">
      <c r="A35" s="409"/>
      <c r="B35" s="423"/>
      <c r="C35" s="209" t="s">
        <v>1756</v>
      </c>
      <c r="D35" s="409"/>
      <c r="E35" s="220">
        <v>242.02</v>
      </c>
      <c r="F35" s="220">
        <v>242.02</v>
      </c>
      <c r="G35" s="328">
        <f t="shared" si="0"/>
        <v>100</v>
      </c>
      <c r="H35" s="172">
        <f t="shared" si="1"/>
        <v>0</v>
      </c>
      <c r="I35" s="438"/>
    </row>
    <row r="36" spans="1:9" ht="25.5" outlineLevel="4">
      <c r="A36" s="408"/>
      <c r="B36" s="424"/>
      <c r="C36" s="209" t="s">
        <v>1757</v>
      </c>
      <c r="D36" s="408"/>
      <c r="E36" s="220">
        <v>2.44</v>
      </c>
      <c r="F36" s="220">
        <v>2.44</v>
      </c>
      <c r="G36" s="328">
        <f>F36/E36*100</f>
        <v>100</v>
      </c>
      <c r="H36" s="172">
        <f>F36-E36</f>
        <v>0</v>
      </c>
      <c r="I36" s="436"/>
    </row>
    <row r="37" spans="1:9" ht="19.5" customHeight="1" outlineLevel="4">
      <c r="A37" s="407" t="s">
        <v>276</v>
      </c>
      <c r="B37" s="401" t="s">
        <v>277</v>
      </c>
      <c r="C37" s="209" t="s">
        <v>1758</v>
      </c>
      <c r="D37" s="401" t="s">
        <v>1759</v>
      </c>
      <c r="E37" s="220">
        <v>2130.27</v>
      </c>
      <c r="F37" s="220">
        <v>0</v>
      </c>
      <c r="G37" s="328">
        <f t="shared" si="0"/>
        <v>0</v>
      </c>
      <c r="H37" s="172">
        <f t="shared" si="1"/>
        <v>-2130.27</v>
      </c>
      <c r="I37" s="435" t="s">
        <v>1760</v>
      </c>
    </row>
    <row r="38" spans="1:9" ht="25.5" outlineLevel="4">
      <c r="A38" s="409"/>
      <c r="B38" s="423"/>
      <c r="C38" s="209" t="s">
        <v>1756</v>
      </c>
      <c r="D38" s="423"/>
      <c r="E38" s="220">
        <v>234.33</v>
      </c>
      <c r="F38" s="220">
        <v>0</v>
      </c>
      <c r="G38" s="328">
        <f>F38/E38*100</f>
        <v>0</v>
      </c>
      <c r="H38" s="172">
        <f>F38-E38</f>
        <v>-234.33</v>
      </c>
      <c r="I38" s="438"/>
    </row>
    <row r="39" spans="1:9" ht="25.5" outlineLevel="4">
      <c r="A39" s="408"/>
      <c r="B39" s="424"/>
      <c r="C39" s="209" t="s">
        <v>1757</v>
      </c>
      <c r="D39" s="424"/>
      <c r="E39" s="220">
        <v>2.37</v>
      </c>
      <c r="F39" s="220">
        <v>0</v>
      </c>
      <c r="G39" s="328">
        <f>F39/E39*100</f>
        <v>0</v>
      </c>
      <c r="H39" s="172">
        <f>F39-E39</f>
        <v>-2.37</v>
      </c>
      <c r="I39" s="436"/>
    </row>
    <row r="40" spans="1:9" ht="20.25" customHeight="1" outlineLevel="4">
      <c r="A40" s="407" t="s">
        <v>276</v>
      </c>
      <c r="B40" s="401" t="s">
        <v>277</v>
      </c>
      <c r="C40" s="209" t="s">
        <v>1761</v>
      </c>
      <c r="D40" s="401" t="s">
        <v>1762</v>
      </c>
      <c r="E40" s="220">
        <v>1940.06</v>
      </c>
      <c r="F40" s="220">
        <v>1940.06</v>
      </c>
      <c r="G40" s="328">
        <f t="shared" si="0"/>
        <v>100</v>
      </c>
      <c r="H40" s="172">
        <f t="shared" si="1"/>
        <v>0</v>
      </c>
      <c r="I40" s="428"/>
    </row>
    <row r="41" spans="1:9" ht="25.5" outlineLevel="4">
      <c r="A41" s="409"/>
      <c r="B41" s="423"/>
      <c r="C41" s="209" t="s">
        <v>1756</v>
      </c>
      <c r="D41" s="423"/>
      <c r="E41" s="220">
        <v>210.17</v>
      </c>
      <c r="F41" s="220">
        <v>210.17</v>
      </c>
      <c r="G41" s="328">
        <f>F41/E41*100</f>
        <v>100</v>
      </c>
      <c r="H41" s="172">
        <f>F41-E41</f>
        <v>0</v>
      </c>
      <c r="I41" s="437"/>
    </row>
    <row r="42" spans="1:9" ht="25.5" outlineLevel="4">
      <c r="A42" s="408"/>
      <c r="B42" s="424"/>
      <c r="C42" s="209" t="s">
        <v>1757</v>
      </c>
      <c r="D42" s="424"/>
      <c r="E42" s="220">
        <v>5.4</v>
      </c>
      <c r="F42" s="220">
        <v>5.4</v>
      </c>
      <c r="G42" s="328">
        <f t="shared" si="0"/>
        <v>100</v>
      </c>
      <c r="H42" s="172">
        <f t="shared" si="1"/>
        <v>0</v>
      </c>
      <c r="I42" s="429"/>
    </row>
    <row r="43" spans="1:9" ht="31.5" customHeight="1" outlineLevel="4">
      <c r="A43" s="407" t="s">
        <v>282</v>
      </c>
      <c r="B43" s="401" t="s">
        <v>120</v>
      </c>
      <c r="C43" s="209" t="s">
        <v>1763</v>
      </c>
      <c r="D43" s="401" t="s">
        <v>1764</v>
      </c>
      <c r="E43" s="220">
        <v>200</v>
      </c>
      <c r="F43" s="220">
        <v>200</v>
      </c>
      <c r="G43" s="328">
        <f t="shared" si="0"/>
        <v>100</v>
      </c>
      <c r="H43" s="172">
        <f t="shared" si="1"/>
        <v>0</v>
      </c>
      <c r="I43" s="428"/>
    </row>
    <row r="44" spans="1:9" ht="25.5" outlineLevel="4">
      <c r="A44" s="408"/>
      <c r="B44" s="424"/>
      <c r="C44" s="209" t="s">
        <v>1734</v>
      </c>
      <c r="D44" s="424"/>
      <c r="E44" s="220">
        <v>200</v>
      </c>
      <c r="F44" s="220">
        <v>200</v>
      </c>
      <c r="G44" s="328">
        <f>F44/E44*100</f>
        <v>100</v>
      </c>
      <c r="H44" s="172">
        <f>F44-E44</f>
        <v>0</v>
      </c>
      <c r="I44" s="429"/>
    </row>
    <row r="45" spans="1:9" ht="30" customHeight="1" outlineLevel="4">
      <c r="A45" s="407" t="s">
        <v>282</v>
      </c>
      <c r="B45" s="401" t="s">
        <v>120</v>
      </c>
      <c r="C45" s="209" t="s">
        <v>1763</v>
      </c>
      <c r="D45" s="401" t="s">
        <v>1765</v>
      </c>
      <c r="E45" s="220">
        <v>606.25</v>
      </c>
      <c r="F45" s="220">
        <v>606.25</v>
      </c>
      <c r="G45" s="328">
        <f t="shared" si="0"/>
        <v>100</v>
      </c>
      <c r="H45" s="172">
        <f t="shared" si="1"/>
        <v>0</v>
      </c>
      <c r="I45" s="428"/>
    </row>
    <row r="46" spans="1:9" ht="25.5" outlineLevel="4">
      <c r="A46" s="408"/>
      <c r="B46" s="424"/>
      <c r="C46" s="209" t="s">
        <v>1734</v>
      </c>
      <c r="D46" s="424"/>
      <c r="E46" s="220">
        <v>606.25</v>
      </c>
      <c r="F46" s="220">
        <v>606.25</v>
      </c>
      <c r="G46" s="328">
        <f t="shared" si="0"/>
        <v>100</v>
      </c>
      <c r="H46" s="172">
        <f t="shared" si="1"/>
        <v>0</v>
      </c>
      <c r="I46" s="429"/>
    </row>
    <row r="47" spans="1:9" ht="40.5" customHeight="1" outlineLevel="4">
      <c r="A47" s="407" t="s">
        <v>283</v>
      </c>
      <c r="B47" s="401" t="s">
        <v>284</v>
      </c>
      <c r="C47" s="209" t="s">
        <v>1766</v>
      </c>
      <c r="D47" s="401" t="s">
        <v>1767</v>
      </c>
      <c r="E47" s="220">
        <v>1497.26</v>
      </c>
      <c r="F47" s="220">
        <v>1497.26</v>
      </c>
      <c r="G47" s="328">
        <f t="shared" si="0"/>
        <v>100</v>
      </c>
      <c r="H47" s="172">
        <f t="shared" si="1"/>
        <v>0</v>
      </c>
      <c r="I47" s="428"/>
    </row>
    <row r="48" spans="1:9" ht="35.25" customHeight="1" outlineLevel="4">
      <c r="A48" s="408"/>
      <c r="B48" s="424"/>
      <c r="C48" s="209" t="s">
        <v>1768</v>
      </c>
      <c r="D48" s="424"/>
      <c r="E48" s="220">
        <v>499.09</v>
      </c>
      <c r="F48" s="220">
        <v>499.09</v>
      </c>
      <c r="G48" s="328">
        <f>F48/E48*100</f>
        <v>100</v>
      </c>
      <c r="H48" s="172">
        <f>F48-E48</f>
        <v>0</v>
      </c>
      <c r="I48" s="429"/>
    </row>
    <row r="49" spans="1:9" ht="46.5" customHeight="1" outlineLevel="4">
      <c r="A49" s="407" t="s">
        <v>283</v>
      </c>
      <c r="B49" s="401" t="s">
        <v>284</v>
      </c>
      <c r="C49" s="209" t="s">
        <v>1766</v>
      </c>
      <c r="D49" s="401" t="s">
        <v>1769</v>
      </c>
      <c r="E49" s="220">
        <v>741.74</v>
      </c>
      <c r="F49" s="220">
        <v>738.03</v>
      </c>
      <c r="G49" s="328">
        <f t="shared" si="0"/>
        <v>99.499824736430554</v>
      </c>
      <c r="H49" s="172">
        <f t="shared" si="1"/>
        <v>-3.7100000000000364</v>
      </c>
      <c r="I49" s="435" t="s">
        <v>1755</v>
      </c>
    </row>
    <row r="50" spans="1:9" ht="35.25" customHeight="1" outlineLevel="4">
      <c r="A50" s="408"/>
      <c r="B50" s="424"/>
      <c r="C50" s="209" t="s">
        <v>1768</v>
      </c>
      <c r="D50" s="424"/>
      <c r="E50" s="220">
        <v>247.25</v>
      </c>
      <c r="F50" s="220">
        <v>246.01</v>
      </c>
      <c r="G50" s="328">
        <f t="shared" si="0"/>
        <v>99.498483316481284</v>
      </c>
      <c r="H50" s="172">
        <f t="shared" si="1"/>
        <v>-1.2400000000000091</v>
      </c>
      <c r="I50" s="436"/>
    </row>
  </sheetData>
  <mergeCells count="34">
    <mergeCell ref="A3:I3"/>
    <mergeCell ref="A4:E4"/>
    <mergeCell ref="A32:A33"/>
    <mergeCell ref="B32:B33"/>
    <mergeCell ref="D32:D33"/>
    <mergeCell ref="I32:I33"/>
    <mergeCell ref="A34:A36"/>
    <mergeCell ref="B34:B36"/>
    <mergeCell ref="D34:D36"/>
    <mergeCell ref="I34:I36"/>
    <mergeCell ref="A37:A39"/>
    <mergeCell ref="B37:B39"/>
    <mergeCell ref="D37:D39"/>
    <mergeCell ref="I37:I39"/>
    <mergeCell ref="A40:A42"/>
    <mergeCell ref="B40:B42"/>
    <mergeCell ref="D40:D42"/>
    <mergeCell ref="I40:I42"/>
    <mergeCell ref="A43:A44"/>
    <mergeCell ref="B43:B44"/>
    <mergeCell ref="D43:D44"/>
    <mergeCell ref="I43:I44"/>
    <mergeCell ref="A49:A50"/>
    <mergeCell ref="B49:B50"/>
    <mergeCell ref="D49:D50"/>
    <mergeCell ref="I49:I50"/>
    <mergeCell ref="A45:A46"/>
    <mergeCell ref="B45:B46"/>
    <mergeCell ref="D45:D46"/>
    <mergeCell ref="I45:I46"/>
    <mergeCell ref="A47:A48"/>
    <mergeCell ref="B47:B48"/>
    <mergeCell ref="D47:D48"/>
    <mergeCell ref="I47:I48"/>
  </mergeCells>
  <pageMargins left="0.35433070866141736" right="0.35433070866141736" top="0.39370078740157483" bottom="0.59055118110236227"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dimension ref="A1:L299"/>
  <sheetViews>
    <sheetView workbookViewId="0">
      <selection activeCell="A5" sqref="A5:XFD5"/>
    </sheetView>
  </sheetViews>
  <sheetFormatPr defaultRowHeight="15"/>
  <cols>
    <col min="1" max="1" width="11.42578125" style="270" customWidth="1"/>
    <col min="2" max="2" width="29.5703125" style="270" customWidth="1"/>
    <col min="3" max="3" width="12.85546875" style="278" customWidth="1"/>
    <col min="4" max="5" width="3.5703125" style="305" hidden="1" customWidth="1"/>
    <col min="6" max="6" width="21.140625" style="270" customWidth="1"/>
    <col min="7" max="7" width="13" style="270" customWidth="1"/>
    <col min="8" max="8" width="14.85546875" style="270" customWidth="1"/>
    <col min="9" max="9" width="10.28515625" style="270" customWidth="1"/>
    <col min="10" max="10" width="9.140625" style="270"/>
    <col min="11" max="11" width="31.28515625" style="270" customWidth="1"/>
    <col min="12" max="16384" width="9.140625" style="270"/>
  </cols>
  <sheetData>
    <row r="1" spans="1:11">
      <c r="A1" s="272"/>
      <c r="B1" s="273"/>
      <c r="C1" s="274"/>
      <c r="D1" s="275"/>
      <c r="E1" s="275"/>
      <c r="F1" s="273"/>
      <c r="G1" s="273"/>
      <c r="H1" s="273"/>
      <c r="I1" s="273"/>
      <c r="J1" s="273"/>
    </row>
    <row r="2" spans="1:11">
      <c r="A2" s="276"/>
      <c r="B2" s="274"/>
      <c r="C2" s="274"/>
      <c r="D2" s="274"/>
      <c r="E2" s="277"/>
      <c r="F2" s="274"/>
      <c r="G2" s="277"/>
      <c r="H2" s="277"/>
      <c r="I2" s="274"/>
      <c r="J2" s="274"/>
      <c r="K2" s="278"/>
    </row>
    <row r="3" spans="1:11" ht="15.75">
      <c r="A3" s="279"/>
      <c r="B3" s="280"/>
      <c r="C3" s="280"/>
      <c r="D3" s="280"/>
      <c r="E3" s="281"/>
      <c r="F3" s="271"/>
      <c r="G3" s="271"/>
      <c r="H3" s="271"/>
      <c r="I3" s="281"/>
      <c r="J3" s="271"/>
      <c r="K3" s="281" t="s">
        <v>1289</v>
      </c>
    </row>
    <row r="4" spans="1:11" ht="34.5" customHeight="1">
      <c r="A4" s="448" t="s">
        <v>1288</v>
      </c>
      <c r="B4" s="449"/>
      <c r="C4" s="449"/>
      <c r="D4" s="449"/>
      <c r="E4" s="450"/>
      <c r="F4" s="450"/>
      <c r="G4" s="450"/>
      <c r="H4" s="450"/>
      <c r="I4" s="450"/>
      <c r="J4" s="451"/>
      <c r="K4" s="451"/>
    </row>
    <row r="5" spans="1:11">
      <c r="A5" s="452"/>
      <c r="B5" s="453"/>
      <c r="C5" s="453"/>
      <c r="D5" s="453"/>
      <c r="E5" s="453"/>
      <c r="F5" s="453"/>
      <c r="G5" s="453"/>
    </row>
    <row r="6" spans="1:11">
      <c r="A6" s="282"/>
      <c r="B6" s="282"/>
      <c r="C6" s="283"/>
      <c r="D6" s="284"/>
      <c r="E6" s="284"/>
      <c r="F6" s="282"/>
      <c r="G6" s="282"/>
      <c r="H6" s="282"/>
      <c r="I6" s="269"/>
      <c r="J6" s="269"/>
      <c r="K6" s="306" t="s">
        <v>3</v>
      </c>
    </row>
    <row r="7" spans="1:11" ht="54.75" customHeight="1">
      <c r="A7" s="285" t="s">
        <v>4</v>
      </c>
      <c r="B7" s="285" t="s">
        <v>5</v>
      </c>
      <c r="C7" s="286" t="s">
        <v>6</v>
      </c>
      <c r="D7" s="287" t="s">
        <v>7</v>
      </c>
      <c r="E7" s="287" t="s">
        <v>8</v>
      </c>
      <c r="F7" s="45" t="s">
        <v>1270</v>
      </c>
      <c r="G7" s="288" t="s">
        <v>1271</v>
      </c>
      <c r="H7" s="288" t="s">
        <v>1272</v>
      </c>
      <c r="I7" s="288" t="s">
        <v>1273</v>
      </c>
      <c r="J7" s="45" t="s">
        <v>1274</v>
      </c>
      <c r="K7" s="288" t="s">
        <v>1275</v>
      </c>
    </row>
    <row r="8" spans="1:11" ht="23.25" customHeight="1">
      <c r="A8" s="45" t="s">
        <v>1276</v>
      </c>
      <c r="B8" s="45" t="s">
        <v>1277</v>
      </c>
      <c r="C8" s="289" t="s">
        <v>1278</v>
      </c>
      <c r="D8" s="289"/>
      <c r="E8" s="289"/>
      <c r="F8" s="45" t="s">
        <v>1279</v>
      </c>
      <c r="G8" s="288" t="s">
        <v>1280</v>
      </c>
      <c r="H8" s="288" t="s">
        <v>1281</v>
      </c>
      <c r="I8" s="288" t="s">
        <v>1284</v>
      </c>
      <c r="J8" s="45" t="s">
        <v>1283</v>
      </c>
      <c r="K8" s="288" t="s">
        <v>1282</v>
      </c>
    </row>
    <row r="9" spans="1:11" ht="51">
      <c r="A9" s="285" t="s">
        <v>285</v>
      </c>
      <c r="B9" s="309" t="s">
        <v>286</v>
      </c>
      <c r="C9" s="286"/>
      <c r="D9" s="310"/>
      <c r="E9" s="287"/>
      <c r="F9" s="309"/>
      <c r="G9" s="290">
        <v>39623.4</v>
      </c>
      <c r="H9" s="290">
        <v>39143.769999999997</v>
      </c>
      <c r="I9" s="291">
        <f>H9/G9*100</f>
        <v>98.789528409979951</v>
      </c>
      <c r="J9" s="291">
        <f>H9-G9</f>
        <v>-479.63000000000466</v>
      </c>
      <c r="K9" s="292"/>
    </row>
    <row r="10" spans="1:11" ht="76.5">
      <c r="A10" s="285" t="s">
        <v>287</v>
      </c>
      <c r="B10" s="309" t="s">
        <v>288</v>
      </c>
      <c r="C10" s="286"/>
      <c r="D10" s="310"/>
      <c r="E10" s="287"/>
      <c r="F10" s="309"/>
      <c r="G10" s="290">
        <v>12255.25</v>
      </c>
      <c r="H10" s="290">
        <v>12120.55</v>
      </c>
      <c r="I10" s="291">
        <f t="shared" ref="I10:I75" si="0">H10/G10*100</f>
        <v>98.900879215030287</v>
      </c>
      <c r="J10" s="291">
        <f t="shared" ref="J10:J75" si="1">H10-G10</f>
        <v>-134.70000000000073</v>
      </c>
      <c r="K10" s="292"/>
    </row>
    <row r="11" spans="1:11" ht="76.5">
      <c r="A11" s="285" t="s">
        <v>289</v>
      </c>
      <c r="B11" s="309" t="s">
        <v>290</v>
      </c>
      <c r="C11" s="286"/>
      <c r="D11" s="310"/>
      <c r="E11" s="287"/>
      <c r="F11" s="309"/>
      <c r="G11" s="290">
        <v>6380.38</v>
      </c>
      <c r="H11" s="290">
        <v>6272.47</v>
      </c>
      <c r="I11" s="291">
        <f t="shared" si="0"/>
        <v>98.308721424115802</v>
      </c>
      <c r="J11" s="291">
        <f t="shared" si="1"/>
        <v>-107.90999999999985</v>
      </c>
      <c r="K11" s="292"/>
    </row>
    <row r="12" spans="1:11" ht="117.75" customHeight="1">
      <c r="A12" s="300" t="s">
        <v>291</v>
      </c>
      <c r="B12" s="301" t="s">
        <v>292</v>
      </c>
      <c r="C12" s="302" t="s">
        <v>1490</v>
      </c>
      <c r="D12" s="303" t="s">
        <v>13</v>
      </c>
      <c r="E12" s="304" t="s">
        <v>21</v>
      </c>
      <c r="F12" s="301"/>
      <c r="G12" s="293">
        <v>869.04</v>
      </c>
      <c r="H12" s="293">
        <v>844.1</v>
      </c>
      <c r="I12" s="294">
        <f t="shared" si="0"/>
        <v>97.130166620638875</v>
      </c>
      <c r="J12" s="294">
        <f t="shared" si="1"/>
        <v>-24.939999999999941</v>
      </c>
      <c r="K12" s="295" t="s">
        <v>1711</v>
      </c>
    </row>
    <row r="13" spans="1:11" ht="36" customHeight="1">
      <c r="A13" s="300" t="s">
        <v>293</v>
      </c>
      <c r="B13" s="301" t="s">
        <v>294</v>
      </c>
      <c r="C13" s="302" t="s">
        <v>1490</v>
      </c>
      <c r="D13" s="303" t="s">
        <v>13</v>
      </c>
      <c r="E13" s="304" t="s">
        <v>21</v>
      </c>
      <c r="F13" s="301"/>
      <c r="G13" s="293">
        <v>2.17</v>
      </c>
      <c r="H13" s="293">
        <v>0</v>
      </c>
      <c r="I13" s="294">
        <f t="shared" si="0"/>
        <v>0</v>
      </c>
      <c r="J13" s="294">
        <f t="shared" si="1"/>
        <v>-2.17</v>
      </c>
      <c r="K13" s="295" t="s">
        <v>1657</v>
      </c>
    </row>
    <row r="14" spans="1:11" ht="180" customHeight="1">
      <c r="A14" s="300" t="s">
        <v>295</v>
      </c>
      <c r="B14" s="301" t="s">
        <v>296</v>
      </c>
      <c r="C14" s="302" t="s">
        <v>1490</v>
      </c>
      <c r="D14" s="303" t="s">
        <v>13</v>
      </c>
      <c r="E14" s="304" t="s">
        <v>138</v>
      </c>
      <c r="F14" s="301"/>
      <c r="G14" s="293">
        <v>2032.22</v>
      </c>
      <c r="H14" s="293">
        <v>2003.5</v>
      </c>
      <c r="I14" s="294">
        <f t="shared" si="0"/>
        <v>98.586767180718624</v>
      </c>
      <c r="J14" s="294">
        <f t="shared" si="1"/>
        <v>-28.720000000000027</v>
      </c>
      <c r="K14" s="296" t="s">
        <v>1658</v>
      </c>
    </row>
    <row r="15" spans="1:11" ht="63.75" hidden="1">
      <c r="A15" s="300" t="s">
        <v>295</v>
      </c>
      <c r="B15" s="301" t="s">
        <v>296</v>
      </c>
      <c r="C15" s="302" t="s">
        <v>20</v>
      </c>
      <c r="D15" s="303" t="s">
        <v>13</v>
      </c>
      <c r="E15" s="304" t="s">
        <v>21</v>
      </c>
      <c r="F15" s="301" t="s">
        <v>22</v>
      </c>
      <c r="G15" s="293">
        <v>1783.63</v>
      </c>
      <c r="H15" s="293">
        <v>1780.63</v>
      </c>
      <c r="I15" s="294">
        <f t="shared" si="0"/>
        <v>99.831803681256758</v>
      </c>
      <c r="J15" s="294">
        <f t="shared" si="1"/>
        <v>-3</v>
      </c>
      <c r="K15" s="292"/>
    </row>
    <row r="16" spans="1:11" ht="75" hidden="1" customHeight="1">
      <c r="A16" s="300" t="s">
        <v>295</v>
      </c>
      <c r="B16" s="301" t="s">
        <v>296</v>
      </c>
      <c r="C16" s="302" t="s">
        <v>297</v>
      </c>
      <c r="D16" s="303" t="s">
        <v>298</v>
      </c>
      <c r="E16" s="304" t="s">
        <v>21</v>
      </c>
      <c r="F16" s="301" t="s">
        <v>22</v>
      </c>
      <c r="G16" s="293">
        <v>70</v>
      </c>
      <c r="H16" s="293">
        <v>70</v>
      </c>
      <c r="I16" s="294">
        <f t="shared" si="0"/>
        <v>100</v>
      </c>
      <c r="J16" s="294">
        <f t="shared" si="1"/>
        <v>0</v>
      </c>
      <c r="K16" s="292"/>
    </row>
    <row r="17" spans="1:11" ht="68.25" customHeight="1">
      <c r="A17" s="300" t="s">
        <v>299</v>
      </c>
      <c r="B17" s="301" t="s">
        <v>300</v>
      </c>
      <c r="C17" s="302" t="s">
        <v>1490</v>
      </c>
      <c r="D17" s="303" t="s">
        <v>13</v>
      </c>
      <c r="E17" s="304" t="s">
        <v>21</v>
      </c>
      <c r="F17" s="301"/>
      <c r="G17" s="293">
        <v>1476.95</v>
      </c>
      <c r="H17" s="293">
        <v>1424.87</v>
      </c>
      <c r="I17" s="294">
        <f t="shared" si="0"/>
        <v>96.473814279427188</v>
      </c>
      <c r="J17" s="294">
        <f t="shared" si="1"/>
        <v>-52.080000000000155</v>
      </c>
      <c r="K17" s="296" t="s">
        <v>1659</v>
      </c>
    </row>
    <row r="18" spans="1:11" ht="54.75" customHeight="1">
      <c r="A18" s="442" t="s">
        <v>301</v>
      </c>
      <c r="B18" s="444" t="s">
        <v>302</v>
      </c>
      <c r="C18" s="302" t="s">
        <v>1660</v>
      </c>
      <c r="D18" s="303" t="s">
        <v>122</v>
      </c>
      <c r="E18" s="304" t="s">
        <v>303</v>
      </c>
      <c r="F18" s="444" t="s">
        <v>1708</v>
      </c>
      <c r="G18" s="293">
        <v>293.44</v>
      </c>
      <c r="H18" s="293">
        <v>293.44</v>
      </c>
      <c r="I18" s="294">
        <f t="shared" si="0"/>
        <v>100</v>
      </c>
      <c r="J18" s="294">
        <f t="shared" si="1"/>
        <v>0</v>
      </c>
      <c r="K18" s="446" t="s">
        <v>304</v>
      </c>
    </row>
    <row r="19" spans="1:11" ht="45" customHeight="1">
      <c r="A19" s="443"/>
      <c r="B19" s="445"/>
      <c r="C19" s="302" t="s">
        <v>1661</v>
      </c>
      <c r="D19" s="303" t="s">
        <v>124</v>
      </c>
      <c r="E19" s="304" t="s">
        <v>310</v>
      </c>
      <c r="F19" s="445"/>
      <c r="G19" s="293">
        <v>293.44</v>
      </c>
      <c r="H19" s="293">
        <v>293.44</v>
      </c>
      <c r="I19" s="294">
        <f t="shared" si="0"/>
        <v>100</v>
      </c>
      <c r="J19" s="294">
        <f t="shared" si="1"/>
        <v>0</v>
      </c>
      <c r="K19" s="447"/>
    </row>
    <row r="20" spans="1:11" ht="45" customHeight="1">
      <c r="A20" s="442" t="s">
        <v>301</v>
      </c>
      <c r="B20" s="444" t="s">
        <v>302</v>
      </c>
      <c r="C20" s="302" t="s">
        <v>1660</v>
      </c>
      <c r="D20" s="303" t="s">
        <v>122</v>
      </c>
      <c r="E20" s="304" t="s">
        <v>305</v>
      </c>
      <c r="F20" s="444" t="s">
        <v>1708</v>
      </c>
      <c r="G20" s="293">
        <v>249.88</v>
      </c>
      <c r="H20" s="293">
        <v>249.88</v>
      </c>
      <c r="I20" s="294">
        <f t="shared" si="0"/>
        <v>100</v>
      </c>
      <c r="J20" s="294">
        <f t="shared" si="1"/>
        <v>0</v>
      </c>
      <c r="K20" s="446" t="s">
        <v>306</v>
      </c>
    </row>
    <row r="21" spans="1:11" ht="45" customHeight="1">
      <c r="A21" s="443"/>
      <c r="B21" s="445"/>
      <c r="C21" s="302" t="s">
        <v>1661</v>
      </c>
      <c r="D21" s="303" t="s">
        <v>124</v>
      </c>
      <c r="E21" s="304" t="s">
        <v>311</v>
      </c>
      <c r="F21" s="445"/>
      <c r="G21" s="293">
        <v>249.88</v>
      </c>
      <c r="H21" s="293">
        <v>249.88</v>
      </c>
      <c r="I21" s="294">
        <f t="shared" si="0"/>
        <v>100</v>
      </c>
      <c r="J21" s="294">
        <f t="shared" si="1"/>
        <v>0</v>
      </c>
      <c r="K21" s="447"/>
    </row>
    <row r="22" spans="1:11" ht="49.5" customHeight="1">
      <c r="A22" s="442" t="s">
        <v>301</v>
      </c>
      <c r="B22" s="444" t="s">
        <v>302</v>
      </c>
      <c r="C22" s="302" t="s">
        <v>1660</v>
      </c>
      <c r="D22" s="303" t="s">
        <v>122</v>
      </c>
      <c r="E22" s="304" t="s">
        <v>307</v>
      </c>
      <c r="F22" s="444" t="s">
        <v>1708</v>
      </c>
      <c r="G22" s="293">
        <v>215.85</v>
      </c>
      <c r="H22" s="293">
        <v>215.85</v>
      </c>
      <c r="I22" s="294">
        <f t="shared" si="0"/>
        <v>100</v>
      </c>
      <c r="J22" s="294">
        <f t="shared" si="1"/>
        <v>0</v>
      </c>
      <c r="K22" s="446" t="s">
        <v>308</v>
      </c>
    </row>
    <row r="23" spans="1:11" ht="49.5" customHeight="1">
      <c r="A23" s="443"/>
      <c r="B23" s="445"/>
      <c r="C23" s="302" t="s">
        <v>1661</v>
      </c>
      <c r="D23" s="303" t="s">
        <v>124</v>
      </c>
      <c r="E23" s="304" t="s">
        <v>312</v>
      </c>
      <c r="F23" s="445"/>
      <c r="G23" s="293">
        <v>215.85</v>
      </c>
      <c r="H23" s="293">
        <v>215.85</v>
      </c>
      <c r="I23" s="294">
        <f t="shared" si="0"/>
        <v>100</v>
      </c>
      <c r="J23" s="294">
        <f t="shared" si="1"/>
        <v>0</v>
      </c>
      <c r="K23" s="447"/>
    </row>
    <row r="24" spans="1:11" ht="45.75" customHeight="1">
      <c r="A24" s="442" t="s">
        <v>301</v>
      </c>
      <c r="B24" s="444" t="s">
        <v>302</v>
      </c>
      <c r="C24" s="302" t="s">
        <v>1660</v>
      </c>
      <c r="D24" s="303" t="s">
        <v>122</v>
      </c>
      <c r="E24" s="304" t="s">
        <v>309</v>
      </c>
      <c r="F24" s="444" t="s">
        <v>1710</v>
      </c>
      <c r="G24" s="293">
        <v>240.82</v>
      </c>
      <c r="H24" s="293">
        <v>240.82</v>
      </c>
      <c r="I24" s="294">
        <f t="shared" si="0"/>
        <v>100</v>
      </c>
      <c r="J24" s="294">
        <f t="shared" si="1"/>
        <v>0</v>
      </c>
      <c r="K24" s="446" t="s">
        <v>1709</v>
      </c>
    </row>
    <row r="25" spans="1:11" ht="45.75" customHeight="1">
      <c r="A25" s="443"/>
      <c r="B25" s="445"/>
      <c r="C25" s="302" t="s">
        <v>1661</v>
      </c>
      <c r="D25" s="303" t="s">
        <v>124</v>
      </c>
      <c r="E25" s="304" t="s">
        <v>313</v>
      </c>
      <c r="F25" s="445"/>
      <c r="G25" s="293">
        <v>240.82</v>
      </c>
      <c r="H25" s="293">
        <v>240.82</v>
      </c>
      <c r="I25" s="294">
        <f>H25/G25*100</f>
        <v>100</v>
      </c>
      <c r="J25" s="294">
        <f>H25-G25</f>
        <v>0</v>
      </c>
      <c r="K25" s="447"/>
    </row>
    <row r="26" spans="1:11" ht="84.75" hidden="1" customHeight="1">
      <c r="A26" s="300" t="s">
        <v>301</v>
      </c>
      <c r="B26" s="301" t="s">
        <v>302</v>
      </c>
      <c r="C26" s="302" t="s">
        <v>123</v>
      </c>
      <c r="D26" s="303" t="s">
        <v>124</v>
      </c>
      <c r="E26" s="304" t="s">
        <v>311</v>
      </c>
      <c r="F26" s="301" t="s">
        <v>306</v>
      </c>
      <c r="G26" s="293">
        <v>249.88</v>
      </c>
      <c r="H26" s="293">
        <v>249.88</v>
      </c>
      <c r="I26" s="294">
        <f t="shared" si="0"/>
        <v>100</v>
      </c>
      <c r="J26" s="294">
        <f t="shared" si="1"/>
        <v>0</v>
      </c>
      <c r="K26" s="297"/>
    </row>
    <row r="27" spans="1:11" ht="82.5" hidden="1" customHeight="1">
      <c r="A27" s="300" t="s">
        <v>301</v>
      </c>
      <c r="B27" s="301" t="s">
        <v>302</v>
      </c>
      <c r="C27" s="302" t="s">
        <v>123</v>
      </c>
      <c r="D27" s="303" t="s">
        <v>124</v>
      </c>
      <c r="E27" s="304" t="s">
        <v>312</v>
      </c>
      <c r="F27" s="301" t="s">
        <v>308</v>
      </c>
      <c r="G27" s="293">
        <v>215.85</v>
      </c>
      <c r="H27" s="293">
        <v>215.85</v>
      </c>
      <c r="I27" s="294">
        <f t="shared" si="0"/>
        <v>100</v>
      </c>
      <c r="J27" s="294">
        <f t="shared" si="1"/>
        <v>0</v>
      </c>
      <c r="K27" s="297"/>
    </row>
    <row r="28" spans="1:11" ht="63.75">
      <c r="A28" s="285" t="s">
        <v>314</v>
      </c>
      <c r="B28" s="309" t="s">
        <v>315</v>
      </c>
      <c r="C28" s="286"/>
      <c r="D28" s="310"/>
      <c r="E28" s="287"/>
      <c r="F28" s="309"/>
      <c r="G28" s="290">
        <v>949.74</v>
      </c>
      <c r="H28" s="290">
        <v>949.74</v>
      </c>
      <c r="I28" s="298">
        <f t="shared" si="0"/>
        <v>100</v>
      </c>
      <c r="J28" s="298">
        <f t="shared" si="1"/>
        <v>0</v>
      </c>
      <c r="K28" s="292"/>
    </row>
    <row r="29" spans="1:11" ht="64.5" customHeight="1">
      <c r="A29" s="300" t="s">
        <v>316</v>
      </c>
      <c r="B29" s="301" t="s">
        <v>317</v>
      </c>
      <c r="C29" s="302" t="s">
        <v>1490</v>
      </c>
      <c r="D29" s="303" t="s">
        <v>13</v>
      </c>
      <c r="E29" s="304" t="s">
        <v>21</v>
      </c>
      <c r="F29" s="301"/>
      <c r="G29" s="293">
        <v>944.3</v>
      </c>
      <c r="H29" s="293">
        <v>944.3</v>
      </c>
      <c r="I29" s="294">
        <f t="shared" si="0"/>
        <v>100</v>
      </c>
      <c r="J29" s="294">
        <f t="shared" si="1"/>
        <v>0</v>
      </c>
      <c r="K29" s="295" t="s">
        <v>1662</v>
      </c>
    </row>
    <row r="30" spans="1:11" ht="152.25" customHeight="1">
      <c r="A30" s="300" t="s">
        <v>318</v>
      </c>
      <c r="B30" s="311" t="s">
        <v>319</v>
      </c>
      <c r="C30" s="302" t="s">
        <v>320</v>
      </c>
      <c r="D30" s="303" t="s">
        <v>321</v>
      </c>
      <c r="E30" s="304" t="s">
        <v>49</v>
      </c>
      <c r="F30" s="301" t="s">
        <v>50</v>
      </c>
      <c r="G30" s="293">
        <v>5.44</v>
      </c>
      <c r="H30" s="293">
        <v>5.44</v>
      </c>
      <c r="I30" s="294">
        <f t="shared" si="0"/>
        <v>100</v>
      </c>
      <c r="J30" s="294">
        <f t="shared" si="1"/>
        <v>0</v>
      </c>
      <c r="K30" s="315" t="s">
        <v>1663</v>
      </c>
    </row>
    <row r="31" spans="1:11" ht="76.5">
      <c r="A31" s="285" t="s">
        <v>322</v>
      </c>
      <c r="B31" s="309" t="s">
        <v>323</v>
      </c>
      <c r="C31" s="286"/>
      <c r="D31" s="310"/>
      <c r="E31" s="287"/>
      <c r="F31" s="309"/>
      <c r="G31" s="290">
        <v>4908.93</v>
      </c>
      <c r="H31" s="290">
        <v>4882.1400000000003</v>
      </c>
      <c r="I31" s="298">
        <f t="shared" si="0"/>
        <v>99.454259889629711</v>
      </c>
      <c r="J31" s="298">
        <f t="shared" si="1"/>
        <v>-26.789999999999964</v>
      </c>
      <c r="K31" s="292"/>
    </row>
    <row r="32" spans="1:11" ht="64.5">
      <c r="A32" s="300" t="s">
        <v>324</v>
      </c>
      <c r="B32" s="301" t="s">
        <v>325</v>
      </c>
      <c r="C32" s="302" t="s">
        <v>20</v>
      </c>
      <c r="D32" s="303" t="s">
        <v>13</v>
      </c>
      <c r="E32" s="304" t="s">
        <v>21</v>
      </c>
      <c r="F32" s="301" t="s">
        <v>22</v>
      </c>
      <c r="G32" s="293">
        <v>367.8</v>
      </c>
      <c r="H32" s="293">
        <v>367.8</v>
      </c>
      <c r="I32" s="294">
        <f t="shared" si="0"/>
        <v>100</v>
      </c>
      <c r="J32" s="294">
        <f t="shared" si="1"/>
        <v>0</v>
      </c>
      <c r="K32" s="295" t="s">
        <v>1664</v>
      </c>
    </row>
    <row r="33" spans="1:12" ht="54.75" customHeight="1">
      <c r="A33" s="300" t="s">
        <v>326</v>
      </c>
      <c r="B33" s="301" t="s">
        <v>327</v>
      </c>
      <c r="C33" s="302" t="s">
        <v>1490</v>
      </c>
      <c r="D33" s="303" t="s">
        <v>13</v>
      </c>
      <c r="E33" s="304" t="s">
        <v>21</v>
      </c>
      <c r="F33" s="301"/>
      <c r="G33" s="293">
        <v>118.73</v>
      </c>
      <c r="H33" s="293">
        <v>118.73</v>
      </c>
      <c r="I33" s="294">
        <f t="shared" si="0"/>
        <v>100</v>
      </c>
      <c r="J33" s="294">
        <f t="shared" si="1"/>
        <v>0</v>
      </c>
      <c r="K33" s="295" t="s">
        <v>1665</v>
      </c>
    </row>
    <row r="34" spans="1:12" ht="44.25" customHeight="1">
      <c r="A34" s="442" t="s">
        <v>328</v>
      </c>
      <c r="B34" s="444" t="s">
        <v>329</v>
      </c>
      <c r="C34" s="302" t="s">
        <v>1666</v>
      </c>
      <c r="D34" s="303" t="s">
        <v>330</v>
      </c>
      <c r="E34" s="304" t="s">
        <v>331</v>
      </c>
      <c r="F34" s="457" t="s">
        <v>1706</v>
      </c>
      <c r="G34" s="293">
        <v>554.82000000000005</v>
      </c>
      <c r="H34" s="293">
        <v>554.82000000000005</v>
      </c>
      <c r="I34" s="294">
        <f t="shared" si="0"/>
        <v>100</v>
      </c>
      <c r="J34" s="294">
        <f t="shared" si="1"/>
        <v>0</v>
      </c>
      <c r="K34" s="446" t="s">
        <v>1707</v>
      </c>
    </row>
    <row r="35" spans="1:12" ht="54" customHeight="1">
      <c r="A35" s="460"/>
      <c r="B35" s="461"/>
      <c r="C35" s="302" t="s">
        <v>1667</v>
      </c>
      <c r="D35" s="303" t="s">
        <v>332</v>
      </c>
      <c r="E35" s="304" t="s">
        <v>333</v>
      </c>
      <c r="F35" s="458"/>
      <c r="G35" s="293">
        <v>1500.01</v>
      </c>
      <c r="H35" s="293">
        <v>1500.01</v>
      </c>
      <c r="I35" s="294">
        <f t="shared" si="0"/>
        <v>100</v>
      </c>
      <c r="J35" s="294">
        <f t="shared" si="1"/>
        <v>0</v>
      </c>
      <c r="K35" s="456"/>
    </row>
    <row r="36" spans="1:12" ht="27" customHeight="1">
      <c r="A36" s="443"/>
      <c r="B36" s="445"/>
      <c r="C36" s="302" t="s">
        <v>1668</v>
      </c>
      <c r="D36" s="303" t="s">
        <v>334</v>
      </c>
      <c r="E36" s="304" t="s">
        <v>335</v>
      </c>
      <c r="F36" s="459"/>
      <c r="G36" s="293">
        <v>184.96</v>
      </c>
      <c r="H36" s="293">
        <v>184.96</v>
      </c>
      <c r="I36" s="294">
        <f t="shared" si="0"/>
        <v>100</v>
      </c>
      <c r="J36" s="294">
        <f t="shared" si="1"/>
        <v>0</v>
      </c>
      <c r="K36" s="447"/>
    </row>
    <row r="37" spans="1:12" ht="64.5">
      <c r="A37" s="300" t="s">
        <v>336</v>
      </c>
      <c r="B37" s="301" t="s">
        <v>337</v>
      </c>
      <c r="C37" s="302" t="s">
        <v>20</v>
      </c>
      <c r="D37" s="303" t="s">
        <v>13</v>
      </c>
      <c r="E37" s="304" t="s">
        <v>21</v>
      </c>
      <c r="F37" s="301" t="s">
        <v>22</v>
      </c>
      <c r="G37" s="293">
        <v>7.6</v>
      </c>
      <c r="H37" s="293">
        <v>0</v>
      </c>
      <c r="I37" s="294">
        <f t="shared" si="0"/>
        <v>0</v>
      </c>
      <c r="J37" s="294">
        <f t="shared" si="1"/>
        <v>-7.6</v>
      </c>
      <c r="K37" s="295" t="s">
        <v>1703</v>
      </c>
      <c r="L37" s="278"/>
    </row>
    <row r="38" spans="1:12" ht="78" customHeight="1">
      <c r="A38" s="300" t="s">
        <v>336</v>
      </c>
      <c r="B38" s="301" t="s">
        <v>337</v>
      </c>
      <c r="C38" s="302" t="s">
        <v>1669</v>
      </c>
      <c r="D38" s="303" t="s">
        <v>338</v>
      </c>
      <c r="E38" s="304" t="s">
        <v>339</v>
      </c>
      <c r="F38" s="301" t="s">
        <v>1670</v>
      </c>
      <c r="G38" s="293">
        <v>1631.2</v>
      </c>
      <c r="H38" s="293">
        <v>1612</v>
      </c>
      <c r="I38" s="294">
        <f t="shared" si="0"/>
        <v>98.82295242766061</v>
      </c>
      <c r="J38" s="294">
        <f t="shared" si="1"/>
        <v>-19.200000000000045</v>
      </c>
      <c r="K38" s="314" t="s">
        <v>1702</v>
      </c>
      <c r="L38" s="278"/>
    </row>
    <row r="39" spans="1:12" ht="72" customHeight="1">
      <c r="A39" s="300" t="s">
        <v>336</v>
      </c>
      <c r="B39" s="301" t="s">
        <v>337</v>
      </c>
      <c r="C39" s="302" t="s">
        <v>1671</v>
      </c>
      <c r="D39" s="303" t="s">
        <v>341</v>
      </c>
      <c r="E39" s="304" t="s">
        <v>342</v>
      </c>
      <c r="F39" s="301" t="s">
        <v>340</v>
      </c>
      <c r="G39" s="293">
        <v>543.79999999999995</v>
      </c>
      <c r="H39" s="293">
        <v>543.79999999999995</v>
      </c>
      <c r="I39" s="294">
        <f t="shared" si="0"/>
        <v>100</v>
      </c>
      <c r="J39" s="294">
        <f t="shared" si="1"/>
        <v>0</v>
      </c>
      <c r="K39" s="297"/>
    </row>
    <row r="40" spans="1:12" ht="51">
      <c r="A40" s="285" t="s">
        <v>343</v>
      </c>
      <c r="B40" s="309" t="s">
        <v>344</v>
      </c>
      <c r="C40" s="286"/>
      <c r="D40" s="310"/>
      <c r="E40" s="287"/>
      <c r="F40" s="309"/>
      <c r="G40" s="290">
        <v>16.2</v>
      </c>
      <c r="H40" s="290">
        <v>16.2</v>
      </c>
      <c r="I40" s="298">
        <f t="shared" si="0"/>
        <v>100</v>
      </c>
      <c r="J40" s="298">
        <f t="shared" si="1"/>
        <v>0</v>
      </c>
      <c r="K40" s="292"/>
    </row>
    <row r="41" spans="1:12" ht="63.75">
      <c r="A41" s="300" t="s">
        <v>345</v>
      </c>
      <c r="B41" s="301" t="s">
        <v>346</v>
      </c>
      <c r="C41" s="302" t="s">
        <v>20</v>
      </c>
      <c r="D41" s="303" t="s">
        <v>13</v>
      </c>
      <c r="E41" s="304" t="s">
        <v>21</v>
      </c>
      <c r="F41" s="301" t="s">
        <v>22</v>
      </c>
      <c r="G41" s="293">
        <v>16.2</v>
      </c>
      <c r="H41" s="293">
        <v>16.2</v>
      </c>
      <c r="I41" s="294">
        <f t="shared" si="0"/>
        <v>100</v>
      </c>
      <c r="J41" s="294">
        <f t="shared" si="1"/>
        <v>0</v>
      </c>
      <c r="K41" s="295" t="s">
        <v>1672</v>
      </c>
    </row>
    <row r="42" spans="1:12" ht="51">
      <c r="A42" s="285" t="s">
        <v>347</v>
      </c>
      <c r="B42" s="309" t="s">
        <v>348</v>
      </c>
      <c r="C42" s="286"/>
      <c r="D42" s="310"/>
      <c r="E42" s="287"/>
      <c r="F42" s="309"/>
      <c r="G42" s="290">
        <v>6540.29</v>
      </c>
      <c r="H42" s="290">
        <v>6526.36</v>
      </c>
      <c r="I42" s="298">
        <f t="shared" si="0"/>
        <v>99.7870125025037</v>
      </c>
      <c r="J42" s="298">
        <f t="shared" si="1"/>
        <v>-13.930000000000291</v>
      </c>
      <c r="K42" s="292"/>
    </row>
    <row r="43" spans="1:12" ht="51">
      <c r="A43" s="285" t="s">
        <v>349</v>
      </c>
      <c r="B43" s="309" t="s">
        <v>350</v>
      </c>
      <c r="C43" s="286"/>
      <c r="D43" s="310"/>
      <c r="E43" s="287"/>
      <c r="F43" s="309"/>
      <c r="G43" s="290">
        <v>4414.9399999999996</v>
      </c>
      <c r="H43" s="290">
        <v>4401.0200000000004</v>
      </c>
      <c r="I43" s="298">
        <f t="shared" si="0"/>
        <v>99.684706926934467</v>
      </c>
      <c r="J43" s="298">
        <f t="shared" si="1"/>
        <v>-13.919999999999163</v>
      </c>
      <c r="K43" s="292"/>
    </row>
    <row r="44" spans="1:12" ht="63.75">
      <c r="A44" s="300" t="s">
        <v>351</v>
      </c>
      <c r="B44" s="301" t="s">
        <v>352</v>
      </c>
      <c r="C44" s="302" t="s">
        <v>1490</v>
      </c>
      <c r="D44" s="303" t="s">
        <v>13</v>
      </c>
      <c r="E44" s="304" t="s">
        <v>21</v>
      </c>
      <c r="F44" s="301"/>
      <c r="G44" s="293">
        <v>30</v>
      </c>
      <c r="H44" s="293">
        <v>30</v>
      </c>
      <c r="I44" s="294">
        <f t="shared" si="0"/>
        <v>100</v>
      </c>
      <c r="J44" s="294">
        <f t="shared" si="1"/>
        <v>0</v>
      </c>
      <c r="K44" s="295" t="s">
        <v>1673</v>
      </c>
    </row>
    <row r="45" spans="1:12" ht="114.75">
      <c r="A45" s="300" t="s">
        <v>353</v>
      </c>
      <c r="B45" s="311" t="s">
        <v>354</v>
      </c>
      <c r="C45" s="302" t="s">
        <v>1490</v>
      </c>
      <c r="D45" s="303" t="s">
        <v>13</v>
      </c>
      <c r="E45" s="304" t="s">
        <v>21</v>
      </c>
      <c r="F45" s="301"/>
      <c r="G45" s="293">
        <v>20</v>
      </c>
      <c r="H45" s="293">
        <v>20</v>
      </c>
      <c r="I45" s="294">
        <f t="shared" si="0"/>
        <v>100</v>
      </c>
      <c r="J45" s="294">
        <f t="shared" si="1"/>
        <v>0</v>
      </c>
      <c r="K45" s="296" t="s">
        <v>1674</v>
      </c>
    </row>
    <row r="46" spans="1:12" ht="63.75">
      <c r="A46" s="300" t="s">
        <v>355</v>
      </c>
      <c r="B46" s="301" t="s">
        <v>356</v>
      </c>
      <c r="C46" s="302" t="s">
        <v>1490</v>
      </c>
      <c r="D46" s="303" t="s">
        <v>13</v>
      </c>
      <c r="E46" s="304" t="s">
        <v>21</v>
      </c>
      <c r="F46" s="301"/>
      <c r="G46" s="293">
        <v>139.84</v>
      </c>
      <c r="H46" s="293">
        <v>139.84</v>
      </c>
      <c r="I46" s="294">
        <f t="shared" si="0"/>
        <v>100</v>
      </c>
      <c r="J46" s="294">
        <f t="shared" si="1"/>
        <v>0</v>
      </c>
      <c r="K46" s="296" t="s">
        <v>1675</v>
      </c>
    </row>
    <row r="47" spans="1:12" ht="35.25" customHeight="1">
      <c r="A47" s="300" t="s">
        <v>357</v>
      </c>
      <c r="B47" s="301" t="s">
        <v>358</v>
      </c>
      <c r="C47" s="302" t="s">
        <v>1490</v>
      </c>
      <c r="D47" s="303" t="s">
        <v>13</v>
      </c>
      <c r="E47" s="304" t="s">
        <v>21</v>
      </c>
      <c r="F47" s="301"/>
      <c r="G47" s="293">
        <v>169.03</v>
      </c>
      <c r="H47" s="293">
        <v>164.26</v>
      </c>
      <c r="I47" s="294">
        <f t="shared" si="0"/>
        <v>97.178015736851435</v>
      </c>
      <c r="J47" s="294">
        <f t="shared" si="1"/>
        <v>-4.7700000000000102</v>
      </c>
      <c r="K47" s="296"/>
    </row>
    <row r="48" spans="1:12" ht="36" customHeight="1">
      <c r="A48" s="442" t="s">
        <v>359</v>
      </c>
      <c r="B48" s="444" t="s">
        <v>360</v>
      </c>
      <c r="C48" s="302" t="s">
        <v>1676</v>
      </c>
      <c r="D48" s="303" t="s">
        <v>361</v>
      </c>
      <c r="E48" s="304" t="s">
        <v>362</v>
      </c>
      <c r="F48" s="444" t="s">
        <v>361</v>
      </c>
      <c r="G48" s="293">
        <v>125.3</v>
      </c>
      <c r="H48" s="293">
        <v>125.27</v>
      </c>
      <c r="I48" s="294">
        <f t="shared" si="0"/>
        <v>99.976057462090978</v>
      </c>
      <c r="J48" s="294">
        <f t="shared" si="1"/>
        <v>-3.0000000000001137E-2</v>
      </c>
      <c r="K48" s="301"/>
    </row>
    <row r="49" spans="1:12" ht="36" customHeight="1">
      <c r="A49" s="443"/>
      <c r="B49" s="445"/>
      <c r="C49" s="302" t="s">
        <v>1677</v>
      </c>
      <c r="D49" s="303" t="s">
        <v>363</v>
      </c>
      <c r="E49" s="304" t="s">
        <v>364</v>
      </c>
      <c r="F49" s="445"/>
      <c r="G49" s="293">
        <v>22.13</v>
      </c>
      <c r="H49" s="293">
        <v>20.03</v>
      </c>
      <c r="I49" s="294">
        <f t="shared" si="0"/>
        <v>90.510619069136936</v>
      </c>
      <c r="J49" s="294">
        <f t="shared" si="1"/>
        <v>-2.0999999999999979</v>
      </c>
      <c r="K49" s="301"/>
    </row>
    <row r="50" spans="1:12" ht="63.75">
      <c r="A50" s="300" t="s">
        <v>365</v>
      </c>
      <c r="B50" s="301" t="s">
        <v>366</v>
      </c>
      <c r="C50" s="302"/>
      <c r="D50" s="303" t="s">
        <v>13</v>
      </c>
      <c r="E50" s="304" t="s">
        <v>21</v>
      </c>
      <c r="F50" s="301"/>
      <c r="G50" s="293">
        <v>35.200000000000003</v>
      </c>
      <c r="H50" s="293">
        <v>35.200000000000003</v>
      </c>
      <c r="I50" s="294">
        <f t="shared" si="0"/>
        <v>100</v>
      </c>
      <c r="J50" s="294">
        <f t="shared" si="1"/>
        <v>0</v>
      </c>
      <c r="K50" s="296"/>
    </row>
    <row r="51" spans="1:12" ht="45.75" customHeight="1">
      <c r="A51" s="442" t="s">
        <v>365</v>
      </c>
      <c r="B51" s="444" t="s">
        <v>366</v>
      </c>
      <c r="C51" s="302" t="s">
        <v>1678</v>
      </c>
      <c r="D51" s="303" t="s">
        <v>367</v>
      </c>
      <c r="E51" s="304" t="s">
        <v>368</v>
      </c>
      <c r="F51" s="444" t="s">
        <v>369</v>
      </c>
      <c r="G51" s="293">
        <v>3673.44</v>
      </c>
      <c r="H51" s="293">
        <v>3666.42</v>
      </c>
      <c r="I51" s="294">
        <f t="shared" si="0"/>
        <v>99.808898471187774</v>
      </c>
      <c r="J51" s="294">
        <f t="shared" si="1"/>
        <v>-7.0199999999999818</v>
      </c>
      <c r="K51" s="454" t="s">
        <v>1705</v>
      </c>
    </row>
    <row r="52" spans="1:12" ht="58.5" customHeight="1">
      <c r="A52" s="443"/>
      <c r="B52" s="445"/>
      <c r="C52" s="302" t="s">
        <v>1679</v>
      </c>
      <c r="D52" s="303" t="s">
        <v>370</v>
      </c>
      <c r="E52" s="304" t="s">
        <v>371</v>
      </c>
      <c r="F52" s="445"/>
      <c r="G52" s="293">
        <v>200</v>
      </c>
      <c r="H52" s="293">
        <v>200</v>
      </c>
      <c r="I52" s="294">
        <f t="shared" si="0"/>
        <v>100</v>
      </c>
      <c r="J52" s="294">
        <f t="shared" si="1"/>
        <v>0</v>
      </c>
      <c r="K52" s="455"/>
    </row>
    <row r="53" spans="1:12" ht="38.25">
      <c r="A53" s="285" t="s">
        <v>372</v>
      </c>
      <c r="B53" s="309" t="s">
        <v>373</v>
      </c>
      <c r="C53" s="286"/>
      <c r="D53" s="310"/>
      <c r="E53" s="287"/>
      <c r="F53" s="309"/>
      <c r="G53" s="290">
        <v>128.94999999999999</v>
      </c>
      <c r="H53" s="290">
        <v>128.94999999999999</v>
      </c>
      <c r="I53" s="298">
        <f t="shared" si="0"/>
        <v>100</v>
      </c>
      <c r="J53" s="298">
        <f t="shared" si="1"/>
        <v>0</v>
      </c>
      <c r="K53" s="292"/>
    </row>
    <row r="54" spans="1:12" ht="90">
      <c r="A54" s="300" t="s">
        <v>374</v>
      </c>
      <c r="B54" s="301" t="s">
        <v>375</v>
      </c>
      <c r="C54" s="302" t="s">
        <v>1490</v>
      </c>
      <c r="D54" s="303" t="s">
        <v>13</v>
      </c>
      <c r="E54" s="304" t="s">
        <v>21</v>
      </c>
      <c r="F54" s="301"/>
      <c r="G54" s="293">
        <v>10</v>
      </c>
      <c r="H54" s="293">
        <v>10</v>
      </c>
      <c r="I54" s="294">
        <f t="shared" si="0"/>
        <v>100</v>
      </c>
      <c r="J54" s="294">
        <f t="shared" si="1"/>
        <v>0</v>
      </c>
      <c r="K54" s="295" t="s">
        <v>1701</v>
      </c>
    </row>
    <row r="55" spans="1:12" ht="114" customHeight="1">
      <c r="A55" s="300" t="s">
        <v>376</v>
      </c>
      <c r="B55" s="301" t="s">
        <v>377</v>
      </c>
      <c r="C55" s="302" t="s">
        <v>1490</v>
      </c>
      <c r="D55" s="303" t="s">
        <v>13</v>
      </c>
      <c r="E55" s="304" t="s">
        <v>21</v>
      </c>
      <c r="F55" s="301"/>
      <c r="G55" s="293">
        <v>83.35</v>
      </c>
      <c r="H55" s="293">
        <v>83.35</v>
      </c>
      <c r="I55" s="294">
        <f t="shared" si="0"/>
        <v>100</v>
      </c>
      <c r="J55" s="294">
        <f t="shared" si="1"/>
        <v>0</v>
      </c>
      <c r="K55" s="296" t="s">
        <v>1700</v>
      </c>
      <c r="L55" s="299"/>
    </row>
    <row r="56" spans="1:12" ht="63.75">
      <c r="A56" s="300" t="s">
        <v>378</v>
      </c>
      <c r="B56" s="301" t="s">
        <v>379</v>
      </c>
      <c r="C56" s="302" t="s">
        <v>1490</v>
      </c>
      <c r="D56" s="303" t="s">
        <v>13</v>
      </c>
      <c r="E56" s="304" t="s">
        <v>21</v>
      </c>
      <c r="F56" s="301"/>
      <c r="G56" s="293">
        <v>21.6</v>
      </c>
      <c r="H56" s="293">
        <v>21.6</v>
      </c>
      <c r="I56" s="294">
        <f t="shared" si="0"/>
        <v>100</v>
      </c>
      <c r="J56" s="294">
        <f t="shared" si="1"/>
        <v>0</v>
      </c>
      <c r="K56" s="295" t="s">
        <v>1680</v>
      </c>
    </row>
    <row r="57" spans="1:12" ht="89.25">
      <c r="A57" s="300" t="s">
        <v>380</v>
      </c>
      <c r="B57" s="301" t="s">
        <v>381</v>
      </c>
      <c r="C57" s="302" t="s">
        <v>1490</v>
      </c>
      <c r="D57" s="303" t="s">
        <v>13</v>
      </c>
      <c r="E57" s="304" t="s">
        <v>21</v>
      </c>
      <c r="F57" s="301"/>
      <c r="G57" s="293">
        <v>10</v>
      </c>
      <c r="H57" s="293">
        <v>10</v>
      </c>
      <c r="I57" s="294">
        <f t="shared" si="0"/>
        <v>100</v>
      </c>
      <c r="J57" s="294">
        <f t="shared" si="1"/>
        <v>0</v>
      </c>
      <c r="K57" s="295" t="s">
        <v>1681</v>
      </c>
    </row>
    <row r="58" spans="1:12" ht="85.5" customHeight="1">
      <c r="A58" s="300" t="s">
        <v>382</v>
      </c>
      <c r="B58" s="301" t="s">
        <v>383</v>
      </c>
      <c r="C58" s="302" t="s">
        <v>1704</v>
      </c>
      <c r="D58" s="303" t="s">
        <v>384</v>
      </c>
      <c r="E58" s="304" t="s">
        <v>385</v>
      </c>
      <c r="F58" s="301" t="s">
        <v>384</v>
      </c>
      <c r="G58" s="293">
        <v>4</v>
      </c>
      <c r="H58" s="293">
        <v>4</v>
      </c>
      <c r="I58" s="294">
        <f t="shared" si="0"/>
        <v>100</v>
      </c>
      <c r="J58" s="294">
        <f t="shared" si="1"/>
        <v>0</v>
      </c>
      <c r="K58" s="301" t="s">
        <v>383</v>
      </c>
    </row>
    <row r="59" spans="1:12" ht="63.75">
      <c r="A59" s="285" t="s">
        <v>386</v>
      </c>
      <c r="B59" s="309" t="s">
        <v>387</v>
      </c>
      <c r="C59" s="286"/>
      <c r="D59" s="310"/>
      <c r="E59" s="287"/>
      <c r="F59" s="309"/>
      <c r="G59" s="290">
        <v>10</v>
      </c>
      <c r="H59" s="290">
        <v>10</v>
      </c>
      <c r="I59" s="294">
        <f t="shared" si="0"/>
        <v>100</v>
      </c>
      <c r="J59" s="294">
        <f t="shared" si="1"/>
        <v>0</v>
      </c>
      <c r="K59" s="292"/>
    </row>
    <row r="60" spans="1:12" ht="76.5">
      <c r="A60" s="300" t="s">
        <v>388</v>
      </c>
      <c r="B60" s="301" t="s">
        <v>389</v>
      </c>
      <c r="C60" s="302" t="s">
        <v>1490</v>
      </c>
      <c r="D60" s="303" t="s">
        <v>13</v>
      </c>
      <c r="E60" s="304" t="s">
        <v>21</v>
      </c>
      <c r="F60" s="301"/>
      <c r="G60" s="293">
        <v>10</v>
      </c>
      <c r="H60" s="293">
        <v>10</v>
      </c>
      <c r="I60" s="294">
        <f t="shared" si="0"/>
        <v>100</v>
      </c>
      <c r="J60" s="294">
        <f t="shared" si="1"/>
        <v>0</v>
      </c>
      <c r="K60" s="295" t="s">
        <v>1682</v>
      </c>
    </row>
    <row r="61" spans="1:12" ht="51">
      <c r="A61" s="285" t="s">
        <v>390</v>
      </c>
      <c r="B61" s="309" t="s">
        <v>391</v>
      </c>
      <c r="C61" s="286"/>
      <c r="D61" s="310"/>
      <c r="E61" s="287"/>
      <c r="F61" s="309"/>
      <c r="G61" s="290">
        <v>1114.78</v>
      </c>
      <c r="H61" s="290">
        <v>1114.78</v>
      </c>
      <c r="I61" s="298">
        <f t="shared" si="0"/>
        <v>100</v>
      </c>
      <c r="J61" s="298">
        <f t="shared" si="1"/>
        <v>0</v>
      </c>
      <c r="K61" s="292"/>
    </row>
    <row r="62" spans="1:12" ht="63.75">
      <c r="A62" s="300" t="s">
        <v>392</v>
      </c>
      <c r="B62" s="301" t="s">
        <v>393</v>
      </c>
      <c r="C62" s="302" t="s">
        <v>1490</v>
      </c>
      <c r="D62" s="303" t="s">
        <v>13</v>
      </c>
      <c r="E62" s="304" t="s">
        <v>21</v>
      </c>
      <c r="F62" s="301"/>
      <c r="G62" s="293">
        <v>816.05</v>
      </c>
      <c r="H62" s="293">
        <v>816.05</v>
      </c>
      <c r="I62" s="294">
        <f t="shared" si="0"/>
        <v>100</v>
      </c>
      <c r="J62" s="294">
        <f t="shared" si="1"/>
        <v>0</v>
      </c>
      <c r="K62" s="312" t="s">
        <v>1683</v>
      </c>
    </row>
    <row r="63" spans="1:12" ht="83.25" customHeight="1">
      <c r="A63" s="300" t="s">
        <v>394</v>
      </c>
      <c r="B63" s="301" t="s">
        <v>395</v>
      </c>
      <c r="C63" s="302" t="s">
        <v>1490</v>
      </c>
      <c r="D63" s="303" t="s">
        <v>13</v>
      </c>
      <c r="E63" s="304" t="s">
        <v>21</v>
      </c>
      <c r="F63" s="301"/>
      <c r="G63" s="293">
        <v>270.42</v>
      </c>
      <c r="H63" s="293">
        <v>270.42</v>
      </c>
      <c r="I63" s="294">
        <f t="shared" si="0"/>
        <v>100</v>
      </c>
      <c r="J63" s="294">
        <f t="shared" si="1"/>
        <v>0</v>
      </c>
      <c r="K63" s="313" t="s">
        <v>1699</v>
      </c>
      <c r="L63" s="299"/>
    </row>
    <row r="64" spans="1:12" ht="76.5">
      <c r="A64" s="300" t="s">
        <v>396</v>
      </c>
      <c r="B64" s="301" t="s">
        <v>397</v>
      </c>
      <c r="C64" s="302" t="s">
        <v>1490</v>
      </c>
      <c r="D64" s="303" t="s">
        <v>13</v>
      </c>
      <c r="E64" s="304" t="s">
        <v>21</v>
      </c>
      <c r="F64" s="301"/>
      <c r="G64" s="293">
        <v>28.31</v>
      </c>
      <c r="H64" s="293">
        <v>28.31</v>
      </c>
      <c r="I64" s="294">
        <f t="shared" si="0"/>
        <v>100</v>
      </c>
      <c r="J64" s="294">
        <f t="shared" si="1"/>
        <v>0</v>
      </c>
      <c r="K64" s="296" t="s">
        <v>1698</v>
      </c>
    </row>
    <row r="65" spans="1:11" ht="76.5">
      <c r="A65" s="285" t="s">
        <v>398</v>
      </c>
      <c r="B65" s="309" t="s">
        <v>399</v>
      </c>
      <c r="C65" s="286"/>
      <c r="D65" s="310"/>
      <c r="E65" s="287"/>
      <c r="F65" s="309"/>
      <c r="G65" s="290">
        <v>37.53</v>
      </c>
      <c r="H65" s="290">
        <v>37.53</v>
      </c>
      <c r="I65" s="298">
        <f t="shared" si="0"/>
        <v>100</v>
      </c>
      <c r="J65" s="298">
        <f t="shared" si="1"/>
        <v>0</v>
      </c>
      <c r="K65" s="292"/>
    </row>
    <row r="66" spans="1:11" ht="135.75" customHeight="1">
      <c r="A66" s="300" t="s">
        <v>400</v>
      </c>
      <c r="B66" s="311" t="s">
        <v>401</v>
      </c>
      <c r="C66" s="302" t="s">
        <v>1490</v>
      </c>
      <c r="D66" s="303" t="s">
        <v>13</v>
      </c>
      <c r="E66" s="304" t="s">
        <v>21</v>
      </c>
      <c r="F66" s="301"/>
      <c r="G66" s="293">
        <v>37.53</v>
      </c>
      <c r="H66" s="293">
        <v>37.53</v>
      </c>
      <c r="I66" s="294">
        <f t="shared" si="0"/>
        <v>100</v>
      </c>
      <c r="J66" s="294">
        <f t="shared" si="1"/>
        <v>0</v>
      </c>
      <c r="K66" s="296" t="s">
        <v>1697</v>
      </c>
    </row>
    <row r="67" spans="1:11" ht="51">
      <c r="A67" s="285" t="s">
        <v>402</v>
      </c>
      <c r="B67" s="309" t="s">
        <v>403</v>
      </c>
      <c r="C67" s="286"/>
      <c r="D67" s="310"/>
      <c r="E67" s="287"/>
      <c r="F67" s="309"/>
      <c r="G67" s="290">
        <v>834.1</v>
      </c>
      <c r="H67" s="290">
        <v>834.09</v>
      </c>
      <c r="I67" s="298">
        <f t="shared" si="0"/>
        <v>99.998801102985254</v>
      </c>
      <c r="J67" s="298">
        <f t="shared" si="1"/>
        <v>-9.9999999999909051E-3</v>
      </c>
      <c r="K67" s="292"/>
    </row>
    <row r="68" spans="1:11" ht="78.75" customHeight="1">
      <c r="A68" s="300" t="s">
        <v>404</v>
      </c>
      <c r="B68" s="301" t="s">
        <v>405</v>
      </c>
      <c r="C68" s="302" t="s">
        <v>1490</v>
      </c>
      <c r="D68" s="303" t="s">
        <v>13</v>
      </c>
      <c r="E68" s="304" t="s">
        <v>21</v>
      </c>
      <c r="F68" s="301"/>
      <c r="G68" s="293">
        <v>834.1</v>
      </c>
      <c r="H68" s="293">
        <v>834.09</v>
      </c>
      <c r="I68" s="294">
        <f t="shared" si="0"/>
        <v>99.998801102985254</v>
      </c>
      <c r="J68" s="294">
        <f t="shared" si="1"/>
        <v>-9.9999999999909051E-3</v>
      </c>
      <c r="K68" s="296" t="s">
        <v>1696</v>
      </c>
    </row>
    <row r="69" spans="1:11" ht="38.25">
      <c r="A69" s="285" t="s">
        <v>406</v>
      </c>
      <c r="B69" s="309" t="s">
        <v>227</v>
      </c>
      <c r="C69" s="286"/>
      <c r="D69" s="310"/>
      <c r="E69" s="287"/>
      <c r="F69" s="309"/>
      <c r="G69" s="290">
        <v>20827.849999999999</v>
      </c>
      <c r="H69" s="290">
        <v>20496.86</v>
      </c>
      <c r="I69" s="298">
        <f t="shared" si="0"/>
        <v>98.410829730385046</v>
      </c>
      <c r="J69" s="298">
        <f t="shared" si="1"/>
        <v>-330.98999999999796</v>
      </c>
      <c r="K69" s="292"/>
    </row>
    <row r="70" spans="1:11" ht="38.25">
      <c r="A70" s="285" t="s">
        <v>407</v>
      </c>
      <c r="B70" s="309" t="s">
        <v>133</v>
      </c>
      <c r="C70" s="286"/>
      <c r="D70" s="310"/>
      <c r="E70" s="287"/>
      <c r="F70" s="309"/>
      <c r="G70" s="290">
        <v>20827.849999999999</v>
      </c>
      <c r="H70" s="290">
        <v>20496.86</v>
      </c>
      <c r="I70" s="298">
        <f t="shared" si="0"/>
        <v>98.410829730385046</v>
      </c>
      <c r="J70" s="298">
        <f t="shared" si="1"/>
        <v>-330.98999999999796</v>
      </c>
      <c r="K70" s="292"/>
    </row>
    <row r="71" spans="1:11" ht="57" customHeight="1">
      <c r="A71" s="300" t="s">
        <v>408</v>
      </c>
      <c r="B71" s="301" t="s">
        <v>135</v>
      </c>
      <c r="C71" s="302" t="s">
        <v>1490</v>
      </c>
      <c r="D71" s="303" t="s">
        <v>13</v>
      </c>
      <c r="E71" s="304" t="s">
        <v>136</v>
      </c>
      <c r="F71" s="301"/>
      <c r="G71" s="293">
        <f>20824.11+3.8</f>
        <v>20827.91</v>
      </c>
      <c r="H71" s="293">
        <f>20493.1+3.8</f>
        <v>20496.899999999998</v>
      </c>
      <c r="I71" s="294">
        <f t="shared" si="0"/>
        <v>98.410738283389918</v>
      </c>
      <c r="J71" s="294">
        <f t="shared" si="1"/>
        <v>-331.01000000000204</v>
      </c>
      <c r="K71" s="292"/>
    </row>
    <row r="72" spans="1:11" ht="63.75" hidden="1">
      <c r="A72" s="300" t="s">
        <v>408</v>
      </c>
      <c r="B72" s="301" t="s">
        <v>135</v>
      </c>
      <c r="C72" s="302" t="s">
        <v>20</v>
      </c>
      <c r="D72" s="303" t="s">
        <v>13</v>
      </c>
      <c r="E72" s="304" t="s">
        <v>138</v>
      </c>
      <c r="F72" s="301" t="s">
        <v>139</v>
      </c>
      <c r="G72" s="293">
        <v>414.94</v>
      </c>
      <c r="H72" s="293">
        <v>388.57</v>
      </c>
      <c r="I72" s="294">
        <f t="shared" si="0"/>
        <v>93.644864317732683</v>
      </c>
      <c r="J72" s="294">
        <f t="shared" si="1"/>
        <v>-26.370000000000005</v>
      </c>
      <c r="K72" s="292"/>
    </row>
    <row r="73" spans="1:11" ht="63.75" hidden="1">
      <c r="A73" s="300" t="s">
        <v>408</v>
      </c>
      <c r="B73" s="301" t="s">
        <v>135</v>
      </c>
      <c r="C73" s="302" t="s">
        <v>20</v>
      </c>
      <c r="D73" s="303" t="s">
        <v>13</v>
      </c>
      <c r="E73" s="304" t="s">
        <v>21</v>
      </c>
      <c r="F73" s="301" t="s">
        <v>22</v>
      </c>
      <c r="G73" s="293">
        <v>8153.04</v>
      </c>
      <c r="H73" s="293">
        <v>8129.57</v>
      </c>
      <c r="I73" s="294">
        <f t="shared" si="0"/>
        <v>99.712131916438523</v>
      </c>
      <c r="J73" s="294">
        <f t="shared" si="1"/>
        <v>-23.470000000000255</v>
      </c>
      <c r="K73" s="292"/>
    </row>
    <row r="74" spans="1:11" ht="63.75" hidden="1">
      <c r="A74" s="300" t="s">
        <v>408</v>
      </c>
      <c r="B74" s="301" t="s">
        <v>135</v>
      </c>
      <c r="C74" s="302" t="s">
        <v>20</v>
      </c>
      <c r="D74" s="303" t="s">
        <v>13</v>
      </c>
      <c r="E74" s="304" t="s">
        <v>409</v>
      </c>
      <c r="F74" s="301" t="s">
        <v>22</v>
      </c>
      <c r="G74" s="293">
        <v>2620.65</v>
      </c>
      <c r="H74" s="293">
        <v>2616.91</v>
      </c>
      <c r="I74" s="294">
        <f t="shared" si="0"/>
        <v>99.857287314215924</v>
      </c>
      <c r="J74" s="294">
        <f t="shared" si="1"/>
        <v>-3.7400000000002365</v>
      </c>
      <c r="K74" s="292"/>
    </row>
    <row r="75" spans="1:11" ht="63.75" hidden="1">
      <c r="A75" s="300" t="s">
        <v>408</v>
      </c>
      <c r="B75" s="301" t="s">
        <v>135</v>
      </c>
      <c r="C75" s="302" t="s">
        <v>20</v>
      </c>
      <c r="D75" s="303" t="s">
        <v>13</v>
      </c>
      <c r="E75" s="304" t="s">
        <v>410</v>
      </c>
      <c r="F75" s="301" t="s">
        <v>22</v>
      </c>
      <c r="G75" s="293">
        <v>3529.98</v>
      </c>
      <c r="H75" s="293">
        <v>3528.35</v>
      </c>
      <c r="I75" s="294">
        <f t="shared" si="0"/>
        <v>99.953824100986395</v>
      </c>
      <c r="J75" s="294">
        <f t="shared" si="1"/>
        <v>-1.6300000000001091</v>
      </c>
      <c r="K75" s="292"/>
    </row>
    <row r="76" spans="1:11" ht="63.75" hidden="1">
      <c r="A76" s="300" t="s">
        <v>408</v>
      </c>
      <c r="B76" s="301" t="s">
        <v>135</v>
      </c>
      <c r="C76" s="302" t="s">
        <v>20</v>
      </c>
      <c r="D76" s="303" t="s">
        <v>13</v>
      </c>
      <c r="E76" s="304" t="s">
        <v>411</v>
      </c>
      <c r="F76" s="301" t="s">
        <v>22</v>
      </c>
      <c r="G76" s="293">
        <v>2627.19</v>
      </c>
      <c r="H76" s="293">
        <v>2529.46</v>
      </c>
      <c r="I76" s="294">
        <f>H76/G76*100</f>
        <v>96.280055877191984</v>
      </c>
      <c r="J76" s="294">
        <f>H76-G76</f>
        <v>-97.730000000000018</v>
      </c>
      <c r="K76" s="292"/>
    </row>
    <row r="77" spans="1:11" ht="63.75" hidden="1">
      <c r="A77" s="300" t="s">
        <v>408</v>
      </c>
      <c r="B77" s="301" t="s">
        <v>135</v>
      </c>
      <c r="C77" s="302" t="s">
        <v>20</v>
      </c>
      <c r="D77" s="303" t="s">
        <v>13</v>
      </c>
      <c r="E77" s="304" t="s">
        <v>412</v>
      </c>
      <c r="F77" s="301" t="s">
        <v>22</v>
      </c>
      <c r="G77" s="293">
        <v>2929.98</v>
      </c>
      <c r="H77" s="293">
        <v>2799.71</v>
      </c>
      <c r="I77" s="294">
        <f>H77/G77*100</f>
        <v>95.553894565833218</v>
      </c>
      <c r="J77" s="294">
        <f>H77-G77</f>
        <v>-130.26999999999998</v>
      </c>
      <c r="K77" s="292"/>
    </row>
    <row r="78" spans="1:11" ht="58.5" hidden="1" customHeight="1">
      <c r="A78" s="300" t="s">
        <v>408</v>
      </c>
      <c r="B78" s="301" t="s">
        <v>135</v>
      </c>
      <c r="C78" s="302" t="s">
        <v>413</v>
      </c>
      <c r="D78" s="303" t="s">
        <v>414</v>
      </c>
      <c r="E78" s="304" t="s">
        <v>136</v>
      </c>
      <c r="F78" s="301" t="s">
        <v>137</v>
      </c>
      <c r="G78" s="293">
        <v>12.61</v>
      </c>
      <c r="H78" s="293">
        <v>12.61</v>
      </c>
      <c r="I78" s="294">
        <f>H78/G78*100</f>
        <v>100</v>
      </c>
      <c r="J78" s="294">
        <f>H78-G78</f>
        <v>0</v>
      </c>
      <c r="K78" s="292"/>
    </row>
    <row r="79" spans="1:11">
      <c r="D79" s="278"/>
      <c r="E79" s="278"/>
    </row>
    <row r="80" spans="1:11">
      <c r="D80" s="278"/>
      <c r="E80" s="278"/>
    </row>
    <row r="81" spans="4:5">
      <c r="D81" s="278"/>
      <c r="E81" s="278"/>
    </row>
    <row r="82" spans="4:5">
      <c r="D82" s="278"/>
      <c r="E82" s="278"/>
    </row>
    <row r="83" spans="4:5">
      <c r="D83" s="278"/>
      <c r="E83" s="278"/>
    </row>
    <row r="84" spans="4:5">
      <c r="D84" s="278"/>
      <c r="E84" s="278"/>
    </row>
    <row r="85" spans="4:5">
      <c r="D85" s="278"/>
      <c r="E85" s="278"/>
    </row>
    <row r="86" spans="4:5">
      <c r="D86" s="278"/>
      <c r="E86" s="278"/>
    </row>
    <row r="87" spans="4:5">
      <c r="D87" s="278"/>
      <c r="E87" s="278"/>
    </row>
    <row r="88" spans="4:5">
      <c r="D88" s="278"/>
      <c r="E88" s="278"/>
    </row>
    <row r="89" spans="4:5">
      <c r="D89" s="278"/>
      <c r="E89" s="278"/>
    </row>
    <row r="90" spans="4:5">
      <c r="D90" s="278"/>
      <c r="E90" s="278"/>
    </row>
    <row r="91" spans="4:5">
      <c r="D91" s="278"/>
      <c r="E91" s="278"/>
    </row>
    <row r="92" spans="4:5">
      <c r="D92" s="278"/>
      <c r="E92" s="278"/>
    </row>
    <row r="93" spans="4:5">
      <c r="D93" s="278"/>
      <c r="E93" s="278"/>
    </row>
    <row r="94" spans="4:5">
      <c r="D94" s="278"/>
      <c r="E94" s="278"/>
    </row>
    <row r="95" spans="4:5">
      <c r="D95" s="278"/>
      <c r="E95" s="278"/>
    </row>
    <row r="96" spans="4:5">
      <c r="D96" s="278"/>
      <c r="E96" s="278"/>
    </row>
    <row r="97" spans="4:5">
      <c r="D97" s="278"/>
      <c r="E97" s="278"/>
    </row>
    <row r="98" spans="4:5">
      <c r="D98" s="278"/>
      <c r="E98" s="278"/>
    </row>
    <row r="99" spans="4:5">
      <c r="D99" s="278"/>
      <c r="E99" s="278"/>
    </row>
    <row r="100" spans="4:5">
      <c r="D100" s="278"/>
      <c r="E100" s="278"/>
    </row>
    <row r="101" spans="4:5">
      <c r="D101" s="278"/>
      <c r="E101" s="278"/>
    </row>
    <row r="102" spans="4:5">
      <c r="D102" s="278"/>
      <c r="E102" s="278"/>
    </row>
    <row r="103" spans="4:5">
      <c r="D103" s="278"/>
      <c r="E103" s="278"/>
    </row>
    <row r="104" spans="4:5">
      <c r="D104" s="278"/>
      <c r="E104" s="278"/>
    </row>
    <row r="105" spans="4:5">
      <c r="D105" s="278"/>
      <c r="E105" s="278"/>
    </row>
    <row r="106" spans="4:5">
      <c r="D106" s="278"/>
      <c r="E106" s="278"/>
    </row>
    <row r="107" spans="4:5">
      <c r="D107" s="278"/>
      <c r="E107" s="278"/>
    </row>
    <row r="108" spans="4:5">
      <c r="D108" s="278"/>
      <c r="E108" s="278"/>
    </row>
    <row r="109" spans="4:5">
      <c r="D109" s="278"/>
      <c r="E109" s="278"/>
    </row>
    <row r="110" spans="4:5">
      <c r="D110" s="278"/>
      <c r="E110" s="278"/>
    </row>
    <row r="111" spans="4:5">
      <c r="D111" s="278"/>
      <c r="E111" s="278"/>
    </row>
    <row r="112" spans="4:5">
      <c r="D112" s="278"/>
      <c r="E112" s="278"/>
    </row>
    <row r="113" spans="4:5">
      <c r="D113" s="278"/>
      <c r="E113" s="278"/>
    </row>
    <row r="114" spans="4:5">
      <c r="D114" s="278"/>
      <c r="E114" s="278"/>
    </row>
    <row r="115" spans="4:5">
      <c r="D115" s="278"/>
      <c r="E115" s="278"/>
    </row>
    <row r="116" spans="4:5">
      <c r="D116" s="278"/>
      <c r="E116" s="278"/>
    </row>
    <row r="117" spans="4:5">
      <c r="D117" s="278"/>
      <c r="E117" s="278"/>
    </row>
    <row r="118" spans="4:5">
      <c r="D118" s="278"/>
      <c r="E118" s="278"/>
    </row>
    <row r="119" spans="4:5">
      <c r="D119" s="278"/>
      <c r="E119" s="278"/>
    </row>
    <row r="120" spans="4:5">
      <c r="D120" s="278"/>
      <c r="E120" s="278"/>
    </row>
    <row r="121" spans="4:5">
      <c r="D121" s="278"/>
      <c r="E121" s="278"/>
    </row>
    <row r="122" spans="4:5">
      <c r="D122" s="278"/>
      <c r="E122" s="278"/>
    </row>
    <row r="123" spans="4:5">
      <c r="D123" s="278"/>
      <c r="E123" s="278"/>
    </row>
    <row r="124" spans="4:5">
      <c r="D124" s="278"/>
      <c r="E124" s="278"/>
    </row>
    <row r="125" spans="4:5">
      <c r="D125" s="278"/>
      <c r="E125" s="278"/>
    </row>
    <row r="126" spans="4:5">
      <c r="D126" s="278"/>
      <c r="E126" s="278"/>
    </row>
    <row r="127" spans="4:5">
      <c r="D127" s="278"/>
      <c r="E127" s="278"/>
    </row>
    <row r="128" spans="4:5">
      <c r="D128" s="278"/>
      <c r="E128" s="278"/>
    </row>
    <row r="129" spans="4:5">
      <c r="D129" s="278"/>
      <c r="E129" s="278"/>
    </row>
    <row r="130" spans="4:5">
      <c r="D130" s="278"/>
      <c r="E130" s="278"/>
    </row>
    <row r="131" spans="4:5">
      <c r="D131" s="278"/>
      <c r="E131" s="278"/>
    </row>
    <row r="132" spans="4:5">
      <c r="D132" s="278"/>
      <c r="E132" s="278"/>
    </row>
    <row r="133" spans="4:5">
      <c r="D133" s="278"/>
      <c r="E133" s="278"/>
    </row>
    <row r="134" spans="4:5">
      <c r="D134" s="278"/>
      <c r="E134" s="278"/>
    </row>
    <row r="135" spans="4:5">
      <c r="D135" s="278"/>
      <c r="E135" s="278"/>
    </row>
    <row r="136" spans="4:5">
      <c r="D136" s="278"/>
      <c r="E136" s="278"/>
    </row>
    <row r="137" spans="4:5">
      <c r="D137" s="278"/>
      <c r="E137" s="278"/>
    </row>
    <row r="138" spans="4:5">
      <c r="D138" s="278"/>
      <c r="E138" s="278"/>
    </row>
    <row r="139" spans="4:5">
      <c r="D139" s="278"/>
      <c r="E139" s="278"/>
    </row>
    <row r="140" spans="4:5">
      <c r="D140" s="278"/>
      <c r="E140" s="278"/>
    </row>
    <row r="141" spans="4:5">
      <c r="D141" s="278"/>
      <c r="E141" s="278"/>
    </row>
    <row r="142" spans="4:5">
      <c r="D142" s="278"/>
      <c r="E142" s="278"/>
    </row>
    <row r="143" spans="4:5">
      <c r="D143" s="278"/>
      <c r="E143" s="278"/>
    </row>
    <row r="144" spans="4:5">
      <c r="D144" s="278"/>
      <c r="E144" s="278"/>
    </row>
    <row r="145" spans="4:5">
      <c r="D145" s="278"/>
      <c r="E145" s="278"/>
    </row>
    <row r="146" spans="4:5">
      <c r="D146" s="278"/>
      <c r="E146" s="278"/>
    </row>
    <row r="147" spans="4:5">
      <c r="D147" s="278"/>
      <c r="E147" s="278"/>
    </row>
    <row r="148" spans="4:5">
      <c r="D148" s="278"/>
      <c r="E148" s="278"/>
    </row>
    <row r="149" spans="4:5">
      <c r="D149" s="278"/>
      <c r="E149" s="278"/>
    </row>
    <row r="150" spans="4:5">
      <c r="D150" s="278"/>
      <c r="E150" s="278"/>
    </row>
    <row r="151" spans="4:5">
      <c r="D151" s="278"/>
      <c r="E151" s="278"/>
    </row>
    <row r="152" spans="4:5">
      <c r="D152" s="278"/>
      <c r="E152" s="278"/>
    </row>
    <row r="153" spans="4:5">
      <c r="D153" s="278"/>
      <c r="E153" s="278"/>
    </row>
    <row r="154" spans="4:5">
      <c r="D154" s="278"/>
      <c r="E154" s="278"/>
    </row>
    <row r="155" spans="4:5">
      <c r="D155" s="278"/>
      <c r="E155" s="278"/>
    </row>
    <row r="156" spans="4:5">
      <c r="D156" s="278"/>
      <c r="E156" s="278"/>
    </row>
    <row r="157" spans="4:5">
      <c r="D157" s="278"/>
      <c r="E157" s="278"/>
    </row>
    <row r="158" spans="4:5">
      <c r="D158" s="278"/>
      <c r="E158" s="278"/>
    </row>
    <row r="159" spans="4:5">
      <c r="D159" s="278"/>
      <c r="E159" s="278"/>
    </row>
    <row r="160" spans="4:5">
      <c r="D160" s="278"/>
      <c r="E160" s="278"/>
    </row>
    <row r="161" spans="4:5">
      <c r="D161" s="278"/>
      <c r="E161" s="278"/>
    </row>
    <row r="162" spans="4:5">
      <c r="D162" s="278"/>
      <c r="E162" s="278"/>
    </row>
    <row r="163" spans="4:5">
      <c r="D163" s="278"/>
      <c r="E163" s="278"/>
    </row>
    <row r="164" spans="4:5">
      <c r="D164" s="278"/>
      <c r="E164" s="278"/>
    </row>
    <row r="165" spans="4:5">
      <c r="D165" s="278"/>
      <c r="E165" s="278"/>
    </row>
    <row r="166" spans="4:5">
      <c r="D166" s="278"/>
      <c r="E166" s="278"/>
    </row>
    <row r="167" spans="4:5">
      <c r="D167" s="278"/>
      <c r="E167" s="278"/>
    </row>
    <row r="168" spans="4:5">
      <c r="D168" s="278"/>
      <c r="E168" s="278"/>
    </row>
    <row r="169" spans="4:5">
      <c r="D169" s="278"/>
      <c r="E169" s="278"/>
    </row>
    <row r="170" spans="4:5">
      <c r="D170" s="278"/>
      <c r="E170" s="278"/>
    </row>
    <row r="171" spans="4:5">
      <c r="D171" s="278"/>
      <c r="E171" s="278"/>
    </row>
    <row r="172" spans="4:5">
      <c r="D172" s="278"/>
      <c r="E172" s="278"/>
    </row>
    <row r="173" spans="4:5">
      <c r="D173" s="278"/>
      <c r="E173" s="278"/>
    </row>
    <row r="174" spans="4:5">
      <c r="D174" s="278"/>
      <c r="E174" s="278"/>
    </row>
    <row r="175" spans="4:5">
      <c r="D175" s="278"/>
      <c r="E175" s="278"/>
    </row>
    <row r="176" spans="4:5">
      <c r="D176" s="278"/>
      <c r="E176" s="278"/>
    </row>
    <row r="177" spans="4:5">
      <c r="D177" s="278"/>
      <c r="E177" s="278"/>
    </row>
    <row r="178" spans="4:5">
      <c r="D178" s="278"/>
      <c r="E178" s="278"/>
    </row>
    <row r="179" spans="4:5">
      <c r="D179" s="278"/>
      <c r="E179" s="278"/>
    </row>
    <row r="180" spans="4:5">
      <c r="D180" s="278"/>
      <c r="E180" s="278"/>
    </row>
    <row r="181" spans="4:5">
      <c r="D181" s="278"/>
      <c r="E181" s="278"/>
    </row>
    <row r="182" spans="4:5">
      <c r="D182" s="278"/>
      <c r="E182" s="278"/>
    </row>
    <row r="183" spans="4:5">
      <c r="D183" s="278"/>
      <c r="E183" s="278"/>
    </row>
    <row r="184" spans="4:5">
      <c r="D184" s="278"/>
      <c r="E184" s="278"/>
    </row>
    <row r="185" spans="4:5">
      <c r="D185" s="278"/>
      <c r="E185" s="278"/>
    </row>
    <row r="186" spans="4:5">
      <c r="D186" s="278"/>
      <c r="E186" s="278"/>
    </row>
    <row r="187" spans="4:5">
      <c r="D187" s="278"/>
      <c r="E187" s="278"/>
    </row>
    <row r="188" spans="4:5">
      <c r="D188" s="278"/>
      <c r="E188" s="278"/>
    </row>
    <row r="189" spans="4:5">
      <c r="D189" s="278"/>
      <c r="E189" s="278"/>
    </row>
    <row r="190" spans="4:5">
      <c r="D190" s="278"/>
      <c r="E190" s="278"/>
    </row>
    <row r="191" spans="4:5">
      <c r="D191" s="278"/>
      <c r="E191" s="278"/>
    </row>
    <row r="192" spans="4:5">
      <c r="D192" s="278"/>
      <c r="E192" s="278"/>
    </row>
    <row r="193" spans="4:5">
      <c r="D193" s="278"/>
      <c r="E193" s="278"/>
    </row>
    <row r="194" spans="4:5">
      <c r="D194" s="278"/>
      <c r="E194" s="278"/>
    </row>
    <row r="195" spans="4:5">
      <c r="D195" s="278"/>
      <c r="E195" s="278"/>
    </row>
    <row r="196" spans="4:5">
      <c r="D196" s="278"/>
      <c r="E196" s="278"/>
    </row>
    <row r="197" spans="4:5">
      <c r="D197" s="278"/>
      <c r="E197" s="278"/>
    </row>
    <row r="198" spans="4:5">
      <c r="D198" s="278"/>
      <c r="E198" s="278"/>
    </row>
    <row r="199" spans="4:5">
      <c r="D199" s="278"/>
      <c r="E199" s="278"/>
    </row>
    <row r="200" spans="4:5">
      <c r="D200" s="278"/>
      <c r="E200" s="278"/>
    </row>
    <row r="201" spans="4:5">
      <c r="D201" s="278"/>
      <c r="E201" s="278"/>
    </row>
    <row r="202" spans="4:5">
      <c r="D202" s="278"/>
      <c r="E202" s="278"/>
    </row>
    <row r="203" spans="4:5">
      <c r="D203" s="278"/>
      <c r="E203" s="278"/>
    </row>
    <row r="204" spans="4:5">
      <c r="D204" s="278"/>
      <c r="E204" s="278"/>
    </row>
    <row r="205" spans="4:5">
      <c r="D205" s="278"/>
      <c r="E205" s="278"/>
    </row>
    <row r="206" spans="4:5">
      <c r="D206" s="278"/>
      <c r="E206" s="278"/>
    </row>
    <row r="207" spans="4:5">
      <c r="D207" s="278"/>
      <c r="E207" s="278"/>
    </row>
    <row r="208" spans="4:5">
      <c r="D208" s="278"/>
      <c r="E208" s="278"/>
    </row>
    <row r="209" spans="4:5">
      <c r="D209" s="278"/>
      <c r="E209" s="278"/>
    </row>
    <row r="210" spans="4:5">
      <c r="D210" s="278"/>
      <c r="E210" s="278"/>
    </row>
    <row r="211" spans="4:5">
      <c r="D211" s="278"/>
      <c r="E211" s="278"/>
    </row>
    <row r="212" spans="4:5">
      <c r="D212" s="278"/>
      <c r="E212" s="278"/>
    </row>
    <row r="213" spans="4:5">
      <c r="D213" s="278"/>
      <c r="E213" s="278"/>
    </row>
    <row r="214" spans="4:5">
      <c r="D214" s="278"/>
      <c r="E214" s="278"/>
    </row>
    <row r="215" spans="4:5">
      <c r="D215" s="278"/>
      <c r="E215" s="278"/>
    </row>
    <row r="216" spans="4:5">
      <c r="D216" s="278"/>
      <c r="E216" s="278"/>
    </row>
    <row r="217" spans="4:5">
      <c r="D217" s="278"/>
      <c r="E217" s="278"/>
    </row>
    <row r="218" spans="4:5">
      <c r="D218" s="278"/>
      <c r="E218" s="278"/>
    </row>
    <row r="219" spans="4:5">
      <c r="D219" s="278"/>
      <c r="E219" s="278"/>
    </row>
    <row r="220" spans="4:5">
      <c r="D220" s="278"/>
      <c r="E220" s="278"/>
    </row>
    <row r="221" spans="4:5">
      <c r="D221" s="278"/>
      <c r="E221" s="278"/>
    </row>
    <row r="222" spans="4:5">
      <c r="D222" s="278"/>
      <c r="E222" s="278"/>
    </row>
    <row r="223" spans="4:5">
      <c r="D223" s="278"/>
      <c r="E223" s="278"/>
    </row>
    <row r="224" spans="4:5">
      <c r="D224" s="278"/>
      <c r="E224" s="278"/>
    </row>
    <row r="225" spans="4:5">
      <c r="D225" s="278"/>
      <c r="E225" s="278"/>
    </row>
    <row r="226" spans="4:5">
      <c r="D226" s="278"/>
      <c r="E226" s="278"/>
    </row>
    <row r="227" spans="4:5">
      <c r="D227" s="278"/>
      <c r="E227" s="278"/>
    </row>
    <row r="228" spans="4:5">
      <c r="D228" s="278"/>
      <c r="E228" s="278"/>
    </row>
    <row r="229" spans="4:5">
      <c r="D229" s="278"/>
      <c r="E229" s="278"/>
    </row>
    <row r="230" spans="4:5">
      <c r="D230" s="278"/>
      <c r="E230" s="278"/>
    </row>
    <row r="231" spans="4:5">
      <c r="D231" s="278"/>
      <c r="E231" s="278"/>
    </row>
    <row r="232" spans="4:5">
      <c r="D232" s="278"/>
      <c r="E232" s="278"/>
    </row>
    <row r="233" spans="4:5">
      <c r="D233" s="278"/>
      <c r="E233" s="278"/>
    </row>
    <row r="234" spans="4:5">
      <c r="D234" s="278"/>
      <c r="E234" s="278"/>
    </row>
    <row r="235" spans="4:5">
      <c r="D235" s="278"/>
      <c r="E235" s="278"/>
    </row>
    <row r="236" spans="4:5">
      <c r="D236" s="278"/>
      <c r="E236" s="278"/>
    </row>
    <row r="237" spans="4:5">
      <c r="D237" s="278"/>
      <c r="E237" s="278"/>
    </row>
    <row r="238" spans="4:5">
      <c r="D238" s="278"/>
      <c r="E238" s="278"/>
    </row>
    <row r="239" spans="4:5">
      <c r="D239" s="278"/>
      <c r="E239" s="278"/>
    </row>
    <row r="240" spans="4:5">
      <c r="D240" s="278"/>
      <c r="E240" s="278"/>
    </row>
    <row r="241" spans="4:5">
      <c r="D241" s="278"/>
      <c r="E241" s="278"/>
    </row>
    <row r="242" spans="4:5">
      <c r="D242" s="278"/>
      <c r="E242" s="278"/>
    </row>
    <row r="243" spans="4:5">
      <c r="D243" s="278"/>
      <c r="E243" s="278"/>
    </row>
    <row r="244" spans="4:5">
      <c r="D244" s="278"/>
      <c r="E244" s="278"/>
    </row>
    <row r="245" spans="4:5">
      <c r="D245" s="278"/>
      <c r="E245" s="278"/>
    </row>
    <row r="246" spans="4:5">
      <c r="D246" s="278"/>
      <c r="E246" s="278"/>
    </row>
    <row r="247" spans="4:5">
      <c r="D247" s="278"/>
      <c r="E247" s="278"/>
    </row>
    <row r="248" spans="4:5">
      <c r="D248" s="278"/>
      <c r="E248" s="278"/>
    </row>
    <row r="249" spans="4:5">
      <c r="D249" s="278"/>
      <c r="E249" s="278"/>
    </row>
    <row r="250" spans="4:5">
      <c r="D250" s="278"/>
      <c r="E250" s="278"/>
    </row>
    <row r="251" spans="4:5">
      <c r="D251" s="278"/>
      <c r="E251" s="278"/>
    </row>
    <row r="252" spans="4:5">
      <c r="D252" s="278"/>
      <c r="E252" s="278"/>
    </row>
    <row r="253" spans="4:5">
      <c r="D253" s="278"/>
      <c r="E253" s="278"/>
    </row>
    <row r="254" spans="4:5">
      <c r="D254" s="278"/>
      <c r="E254" s="278"/>
    </row>
    <row r="255" spans="4:5">
      <c r="D255" s="278"/>
      <c r="E255" s="278"/>
    </row>
    <row r="256" spans="4:5">
      <c r="D256" s="278"/>
      <c r="E256" s="278"/>
    </row>
    <row r="257" spans="4:5">
      <c r="D257" s="278"/>
      <c r="E257" s="278"/>
    </row>
    <row r="258" spans="4:5">
      <c r="D258" s="278"/>
      <c r="E258" s="278"/>
    </row>
    <row r="259" spans="4:5">
      <c r="D259" s="278"/>
      <c r="E259" s="278"/>
    </row>
    <row r="260" spans="4:5">
      <c r="D260" s="278"/>
      <c r="E260" s="278"/>
    </row>
    <row r="261" spans="4:5">
      <c r="D261" s="278"/>
      <c r="E261" s="278"/>
    </row>
    <row r="262" spans="4:5">
      <c r="D262" s="278"/>
      <c r="E262" s="278"/>
    </row>
    <row r="263" spans="4:5">
      <c r="D263" s="278"/>
      <c r="E263" s="278"/>
    </row>
    <row r="264" spans="4:5">
      <c r="D264" s="278"/>
      <c r="E264" s="278"/>
    </row>
    <row r="265" spans="4:5">
      <c r="D265" s="278"/>
      <c r="E265" s="278"/>
    </row>
    <row r="266" spans="4:5">
      <c r="D266" s="278"/>
      <c r="E266" s="278"/>
    </row>
    <row r="267" spans="4:5">
      <c r="D267" s="278"/>
      <c r="E267" s="278"/>
    </row>
    <row r="268" spans="4:5">
      <c r="D268" s="278"/>
      <c r="E268" s="278"/>
    </row>
    <row r="269" spans="4:5">
      <c r="D269" s="278"/>
      <c r="E269" s="278"/>
    </row>
    <row r="270" spans="4:5">
      <c r="D270" s="278"/>
      <c r="E270" s="278"/>
    </row>
    <row r="271" spans="4:5">
      <c r="D271" s="278"/>
      <c r="E271" s="278"/>
    </row>
    <row r="272" spans="4:5">
      <c r="D272" s="278"/>
      <c r="E272" s="278"/>
    </row>
    <row r="273" spans="4:5">
      <c r="D273" s="278"/>
      <c r="E273" s="278"/>
    </row>
    <row r="274" spans="4:5">
      <c r="D274" s="278"/>
      <c r="E274" s="278"/>
    </row>
    <row r="275" spans="4:5">
      <c r="D275" s="278"/>
      <c r="E275" s="278"/>
    </row>
    <row r="276" spans="4:5">
      <c r="D276" s="278"/>
      <c r="E276" s="278"/>
    </row>
    <row r="277" spans="4:5">
      <c r="D277" s="278"/>
      <c r="E277" s="278"/>
    </row>
    <row r="278" spans="4:5">
      <c r="D278" s="278"/>
      <c r="E278" s="278"/>
    </row>
    <row r="279" spans="4:5">
      <c r="D279" s="278"/>
      <c r="E279" s="278"/>
    </row>
    <row r="280" spans="4:5">
      <c r="D280" s="278"/>
      <c r="E280" s="278"/>
    </row>
    <row r="281" spans="4:5">
      <c r="D281" s="278"/>
      <c r="E281" s="278"/>
    </row>
    <row r="282" spans="4:5">
      <c r="D282" s="278"/>
      <c r="E282" s="278"/>
    </row>
    <row r="283" spans="4:5">
      <c r="D283" s="278"/>
      <c r="E283" s="278"/>
    </row>
    <row r="284" spans="4:5">
      <c r="D284" s="278"/>
      <c r="E284" s="278"/>
    </row>
    <row r="285" spans="4:5">
      <c r="D285" s="278"/>
      <c r="E285" s="278"/>
    </row>
    <row r="286" spans="4:5">
      <c r="D286" s="278"/>
      <c r="E286" s="278"/>
    </row>
    <row r="287" spans="4:5">
      <c r="D287" s="278"/>
      <c r="E287" s="278"/>
    </row>
    <row r="288" spans="4:5">
      <c r="D288" s="278"/>
      <c r="E288" s="278"/>
    </row>
    <row r="289" spans="4:5">
      <c r="D289" s="278"/>
      <c r="E289" s="278"/>
    </row>
    <row r="290" spans="4:5">
      <c r="D290" s="278"/>
      <c r="E290" s="278"/>
    </row>
    <row r="291" spans="4:5">
      <c r="D291" s="278"/>
      <c r="E291" s="278"/>
    </row>
    <row r="292" spans="4:5">
      <c r="D292" s="278"/>
      <c r="E292" s="278"/>
    </row>
    <row r="293" spans="4:5">
      <c r="D293" s="278"/>
      <c r="E293" s="278"/>
    </row>
    <row r="294" spans="4:5">
      <c r="D294" s="278"/>
      <c r="E294" s="278"/>
    </row>
    <row r="295" spans="4:5">
      <c r="D295" s="278"/>
      <c r="E295" s="278"/>
    </row>
    <row r="296" spans="4:5">
      <c r="D296" s="278"/>
      <c r="E296" s="278"/>
    </row>
    <row r="297" spans="4:5">
      <c r="D297" s="278"/>
      <c r="E297" s="278"/>
    </row>
    <row r="298" spans="4:5">
      <c r="D298" s="278"/>
      <c r="E298" s="278"/>
    </row>
    <row r="299" spans="4:5">
      <c r="D299" s="278"/>
      <c r="E299" s="278"/>
    </row>
  </sheetData>
  <mergeCells count="29">
    <mergeCell ref="A4:K4"/>
    <mergeCell ref="A5:G5"/>
    <mergeCell ref="K51:K52"/>
    <mergeCell ref="A51:A52"/>
    <mergeCell ref="B51:B52"/>
    <mergeCell ref="F51:F52"/>
    <mergeCell ref="A48:A49"/>
    <mergeCell ref="B48:B49"/>
    <mergeCell ref="F48:F49"/>
    <mergeCell ref="K34:K36"/>
    <mergeCell ref="F34:F36"/>
    <mergeCell ref="A34:A36"/>
    <mergeCell ref="B34:B36"/>
    <mergeCell ref="A24:A25"/>
    <mergeCell ref="B24:B25"/>
    <mergeCell ref="F24:F25"/>
    <mergeCell ref="K24:K25"/>
    <mergeCell ref="K22:K23"/>
    <mergeCell ref="F22:F23"/>
    <mergeCell ref="B22:B23"/>
    <mergeCell ref="K18:K19"/>
    <mergeCell ref="F18:F19"/>
    <mergeCell ref="A18:A19"/>
    <mergeCell ref="B18:B19"/>
    <mergeCell ref="A22:A23"/>
    <mergeCell ref="K20:K21"/>
    <mergeCell ref="F20:F21"/>
    <mergeCell ref="A20:A21"/>
    <mergeCell ref="B20:B21"/>
  </mergeCells>
  <pageMargins left="0" right="0" top="0" bottom="0"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sheetPr>
    <outlinePr summaryBelow="0"/>
  </sheetPr>
  <dimension ref="A1:K58"/>
  <sheetViews>
    <sheetView showGridLines="0" topLeftCell="B16" workbookViewId="0">
      <selection activeCell="K19" sqref="K19"/>
    </sheetView>
  </sheetViews>
  <sheetFormatPr defaultRowHeight="12.75" customHeight="1" outlineLevelRow="4"/>
  <cols>
    <col min="1" max="1" width="20.7109375" customWidth="1"/>
    <col min="2" max="2" width="41.28515625" customWidth="1"/>
    <col min="3" max="3" width="10.28515625" customWidth="1"/>
    <col min="4" max="4" width="7.85546875" style="47" hidden="1" customWidth="1"/>
    <col min="5" max="5" width="11.28515625" style="47" hidden="1" customWidth="1"/>
    <col min="6" max="6" width="30.7109375" customWidth="1"/>
    <col min="7" max="8" width="15.42578125" customWidth="1"/>
    <col min="9" max="9" width="12.42578125" customWidth="1"/>
    <col min="10" max="10" width="12.28515625" customWidth="1"/>
    <col min="11" max="11" width="26" customWidth="1"/>
  </cols>
  <sheetData>
    <row r="1" spans="1:11" ht="15.75">
      <c r="A1" s="41"/>
      <c r="B1" s="42"/>
      <c r="C1" s="42"/>
      <c r="D1" s="48"/>
      <c r="E1" s="49"/>
      <c r="F1" s="10"/>
      <c r="G1" s="10"/>
      <c r="H1" s="10"/>
      <c r="I1" s="43"/>
      <c r="J1" s="62"/>
      <c r="K1" s="62" t="s">
        <v>1291</v>
      </c>
    </row>
    <row r="2" spans="1:11" ht="33" customHeight="1">
      <c r="A2" s="463" t="s">
        <v>1290</v>
      </c>
      <c r="B2" s="464"/>
      <c r="C2" s="464"/>
      <c r="D2" s="464"/>
      <c r="E2" s="465"/>
      <c r="F2" s="465"/>
      <c r="G2" s="465"/>
      <c r="H2" s="465"/>
      <c r="I2" s="465"/>
      <c r="J2" s="466"/>
      <c r="K2" s="466"/>
    </row>
    <row r="3" spans="1:11">
      <c r="A3" s="462"/>
      <c r="B3" s="392"/>
      <c r="C3" s="392"/>
      <c r="D3" s="392"/>
      <c r="E3" s="392"/>
      <c r="F3" s="392"/>
      <c r="G3" s="392"/>
    </row>
    <row r="4" spans="1:11" ht="15.75">
      <c r="A4" s="6"/>
      <c r="B4" s="6"/>
      <c r="C4" s="6"/>
      <c r="D4" s="50"/>
      <c r="E4" s="50"/>
      <c r="F4" s="6"/>
      <c r="G4" s="51" t="s">
        <v>3</v>
      </c>
      <c r="H4" s="6"/>
      <c r="I4" s="1"/>
      <c r="J4" s="1"/>
    </row>
    <row r="5" spans="1:11" ht="71.25">
      <c r="A5" s="52" t="s">
        <v>4</v>
      </c>
      <c r="B5" s="52" t="s">
        <v>5</v>
      </c>
      <c r="C5" s="52" t="s">
        <v>6</v>
      </c>
      <c r="D5" s="53" t="s">
        <v>7</v>
      </c>
      <c r="E5" s="53" t="s">
        <v>8</v>
      </c>
      <c r="F5" s="52" t="s">
        <v>1306</v>
      </c>
      <c r="G5" s="52" t="s">
        <v>1271</v>
      </c>
      <c r="H5" s="52" t="s">
        <v>1272</v>
      </c>
      <c r="I5" s="54" t="s">
        <v>1273</v>
      </c>
      <c r="J5" s="54" t="s">
        <v>1274</v>
      </c>
      <c r="K5" s="54" t="s">
        <v>1275</v>
      </c>
    </row>
    <row r="6" spans="1:11" ht="15">
      <c r="A6" s="58" t="s">
        <v>1276</v>
      </c>
      <c r="B6" s="58" t="s">
        <v>1277</v>
      </c>
      <c r="C6" s="58" t="s">
        <v>1278</v>
      </c>
      <c r="D6" s="61"/>
      <c r="E6" s="61"/>
      <c r="F6" s="58" t="s">
        <v>1279</v>
      </c>
      <c r="G6" s="58" t="s">
        <v>1280</v>
      </c>
      <c r="H6" s="58" t="s">
        <v>1281</v>
      </c>
      <c r="I6" s="63" t="s">
        <v>1307</v>
      </c>
      <c r="J6" s="63" t="s">
        <v>1308</v>
      </c>
      <c r="K6" s="63" t="s">
        <v>1282</v>
      </c>
    </row>
    <row r="7" spans="1:11" ht="42.75" outlineLevel="1">
      <c r="A7" s="52" t="s">
        <v>415</v>
      </c>
      <c r="B7" s="55" t="s">
        <v>416</v>
      </c>
      <c r="C7" s="52"/>
      <c r="D7" s="56"/>
      <c r="E7" s="53"/>
      <c r="F7" s="55"/>
      <c r="G7" s="65">
        <v>4975.8100000000004</v>
      </c>
      <c r="H7" s="65">
        <v>4956.9399999999996</v>
      </c>
      <c r="I7" s="69">
        <f>H7/G7*100</f>
        <v>99.620765262339177</v>
      </c>
      <c r="J7" s="69">
        <f>H7-G7</f>
        <v>-18.8700000000008</v>
      </c>
      <c r="K7" s="66"/>
    </row>
    <row r="8" spans="1:11" ht="28.5" outlineLevel="2">
      <c r="A8" s="52" t="s">
        <v>417</v>
      </c>
      <c r="B8" s="55" t="s">
        <v>418</v>
      </c>
      <c r="C8" s="52"/>
      <c r="D8" s="56"/>
      <c r="E8" s="53"/>
      <c r="F8" s="55"/>
      <c r="G8" s="65">
        <v>4523.21</v>
      </c>
      <c r="H8" s="65">
        <v>4504.34</v>
      </c>
      <c r="I8" s="69">
        <f t="shared" ref="I8:I23" si="0">H8/G8*100</f>
        <v>99.582818396669623</v>
      </c>
      <c r="J8" s="69">
        <f t="shared" ref="J8:J23" si="1">H8-G8</f>
        <v>-18.869999999999891</v>
      </c>
      <c r="K8" s="66"/>
    </row>
    <row r="9" spans="1:11" ht="28.5" outlineLevel="3">
      <c r="A9" s="52" t="s">
        <v>419</v>
      </c>
      <c r="B9" s="55" t="s">
        <v>420</v>
      </c>
      <c r="C9" s="52"/>
      <c r="D9" s="56"/>
      <c r="E9" s="53"/>
      <c r="F9" s="55"/>
      <c r="G9" s="65">
        <v>4102.1000000000004</v>
      </c>
      <c r="H9" s="65">
        <v>4102.1000000000004</v>
      </c>
      <c r="I9" s="69">
        <f t="shared" si="0"/>
        <v>100</v>
      </c>
      <c r="J9" s="71">
        <f t="shared" si="1"/>
        <v>0</v>
      </c>
      <c r="K9" s="66"/>
    </row>
    <row r="10" spans="1:11" ht="36" customHeight="1" outlineLevel="4">
      <c r="A10" s="58" t="s">
        <v>421</v>
      </c>
      <c r="B10" s="59" t="s">
        <v>422</v>
      </c>
      <c r="C10" s="58" t="s">
        <v>20</v>
      </c>
      <c r="D10" s="60" t="s">
        <v>13</v>
      </c>
      <c r="E10" s="61" t="s">
        <v>21</v>
      </c>
      <c r="F10" s="59" t="s">
        <v>22</v>
      </c>
      <c r="G10" s="67">
        <v>112.1</v>
      </c>
      <c r="H10" s="67">
        <v>112.1</v>
      </c>
      <c r="I10" s="69">
        <f t="shared" si="0"/>
        <v>100</v>
      </c>
      <c r="J10" s="71">
        <f t="shared" si="1"/>
        <v>0</v>
      </c>
      <c r="K10" s="66"/>
    </row>
    <row r="11" spans="1:11" ht="40.5" customHeight="1" outlineLevel="4">
      <c r="A11" s="58" t="s">
        <v>423</v>
      </c>
      <c r="B11" s="59" t="s">
        <v>424</v>
      </c>
      <c r="C11" s="58" t="s">
        <v>20</v>
      </c>
      <c r="D11" s="60" t="s">
        <v>13</v>
      </c>
      <c r="E11" s="61" t="s">
        <v>21</v>
      </c>
      <c r="F11" s="59" t="s">
        <v>22</v>
      </c>
      <c r="G11" s="67">
        <v>3890</v>
      </c>
      <c r="H11" s="67">
        <v>3890</v>
      </c>
      <c r="I11" s="69">
        <f t="shared" si="0"/>
        <v>100</v>
      </c>
      <c r="J11" s="71">
        <f t="shared" si="1"/>
        <v>0</v>
      </c>
      <c r="K11" s="66"/>
    </row>
    <row r="12" spans="1:11" ht="45" outlineLevel="4">
      <c r="A12" s="58" t="s">
        <v>425</v>
      </c>
      <c r="B12" s="59" t="s">
        <v>426</v>
      </c>
      <c r="C12" s="58" t="s">
        <v>20</v>
      </c>
      <c r="D12" s="60" t="s">
        <v>13</v>
      </c>
      <c r="E12" s="61" t="s">
        <v>21</v>
      </c>
      <c r="F12" s="59" t="s">
        <v>22</v>
      </c>
      <c r="G12" s="67">
        <v>100</v>
      </c>
      <c r="H12" s="67">
        <v>100</v>
      </c>
      <c r="I12" s="69">
        <f t="shared" si="0"/>
        <v>100</v>
      </c>
      <c r="J12" s="71">
        <f t="shared" si="1"/>
        <v>0</v>
      </c>
      <c r="K12" s="66"/>
    </row>
    <row r="13" spans="1:11" ht="28.5" outlineLevel="3">
      <c r="A13" s="52" t="s">
        <v>427</v>
      </c>
      <c r="B13" s="55" t="s">
        <v>428</v>
      </c>
      <c r="C13" s="52"/>
      <c r="D13" s="56"/>
      <c r="E13" s="53"/>
      <c r="F13" s="55"/>
      <c r="G13" s="65">
        <v>400</v>
      </c>
      <c r="H13" s="65">
        <v>400</v>
      </c>
      <c r="I13" s="69">
        <f t="shared" si="0"/>
        <v>100</v>
      </c>
      <c r="J13" s="71">
        <f t="shared" si="1"/>
        <v>0</v>
      </c>
      <c r="K13" s="66"/>
    </row>
    <row r="14" spans="1:11" ht="39.75" customHeight="1" outlineLevel="4">
      <c r="A14" s="58" t="s">
        <v>429</v>
      </c>
      <c r="B14" s="59" t="s">
        <v>430</v>
      </c>
      <c r="C14" s="58" t="s">
        <v>20</v>
      </c>
      <c r="D14" s="60" t="s">
        <v>13</v>
      </c>
      <c r="E14" s="61" t="s">
        <v>21</v>
      </c>
      <c r="F14" s="59" t="s">
        <v>22</v>
      </c>
      <c r="G14" s="67">
        <v>50</v>
      </c>
      <c r="H14" s="67">
        <v>50</v>
      </c>
      <c r="I14" s="69">
        <f t="shared" si="0"/>
        <v>100</v>
      </c>
      <c r="J14" s="71">
        <f t="shared" si="1"/>
        <v>0</v>
      </c>
      <c r="K14" s="66"/>
    </row>
    <row r="15" spans="1:11" ht="29.25" customHeight="1" outlineLevel="4">
      <c r="A15" s="58" t="s">
        <v>431</v>
      </c>
      <c r="B15" s="59" t="s">
        <v>432</v>
      </c>
      <c r="C15" s="58" t="s">
        <v>20</v>
      </c>
      <c r="D15" s="60" t="s">
        <v>13</v>
      </c>
      <c r="E15" s="61" t="s">
        <v>21</v>
      </c>
      <c r="F15" s="59" t="s">
        <v>22</v>
      </c>
      <c r="G15" s="67">
        <v>350</v>
      </c>
      <c r="H15" s="67">
        <v>350</v>
      </c>
      <c r="I15" s="69">
        <f t="shared" si="0"/>
        <v>100</v>
      </c>
      <c r="J15" s="71">
        <f t="shared" si="1"/>
        <v>0</v>
      </c>
      <c r="K15" s="66"/>
    </row>
    <row r="16" spans="1:11" ht="71.25" outlineLevel="3">
      <c r="A16" s="52" t="s">
        <v>433</v>
      </c>
      <c r="B16" s="55" t="s">
        <v>434</v>
      </c>
      <c r="C16" s="52"/>
      <c r="D16" s="56"/>
      <c r="E16" s="53"/>
      <c r="F16" s="55"/>
      <c r="G16" s="65">
        <v>21.11</v>
      </c>
      <c r="H16" s="65">
        <v>2.2400000000000002</v>
      </c>
      <c r="I16" s="69">
        <f t="shared" si="0"/>
        <v>10.611084793936525</v>
      </c>
      <c r="J16" s="69">
        <f t="shared" si="1"/>
        <v>-18.869999999999997</v>
      </c>
      <c r="K16" s="66"/>
    </row>
    <row r="17" spans="1:11" ht="57.75" customHeight="1" outlineLevel="4">
      <c r="A17" s="58" t="s">
        <v>435</v>
      </c>
      <c r="B17" s="59" t="s">
        <v>436</v>
      </c>
      <c r="C17" s="58" t="s">
        <v>1331</v>
      </c>
      <c r="D17" s="60" t="s">
        <v>437</v>
      </c>
      <c r="E17" s="61" t="s">
        <v>438</v>
      </c>
      <c r="F17" s="469" t="s">
        <v>1333</v>
      </c>
      <c r="G17" s="67">
        <v>1.82</v>
      </c>
      <c r="H17" s="67">
        <v>1.61</v>
      </c>
      <c r="I17" s="69">
        <f t="shared" si="0"/>
        <v>88.461538461538467</v>
      </c>
      <c r="J17" s="69">
        <f t="shared" si="1"/>
        <v>-0.20999999999999996</v>
      </c>
      <c r="K17" s="467" t="s">
        <v>1684</v>
      </c>
    </row>
    <row r="18" spans="1:11" ht="71.25" customHeight="1" outlineLevel="4">
      <c r="A18" s="58" t="s">
        <v>439</v>
      </c>
      <c r="B18" s="59" t="s">
        <v>440</v>
      </c>
      <c r="C18" s="58" t="s">
        <v>1331</v>
      </c>
      <c r="D18" s="60" t="s">
        <v>441</v>
      </c>
      <c r="E18" s="61" t="s">
        <v>442</v>
      </c>
      <c r="F18" s="470"/>
      <c r="G18" s="67">
        <v>5.24</v>
      </c>
      <c r="H18" s="67">
        <v>0.17</v>
      </c>
      <c r="I18" s="69">
        <f t="shared" si="0"/>
        <v>3.2442748091603053</v>
      </c>
      <c r="J18" s="69">
        <f t="shared" si="1"/>
        <v>-5.07</v>
      </c>
      <c r="K18" s="468"/>
    </row>
    <row r="19" spans="1:11" ht="49.5" customHeight="1" outlineLevel="4">
      <c r="A19" s="58" t="s">
        <v>439</v>
      </c>
      <c r="B19" s="59" t="s">
        <v>440</v>
      </c>
      <c r="C19" s="58" t="s">
        <v>1332</v>
      </c>
      <c r="D19" s="60" t="s">
        <v>443</v>
      </c>
      <c r="E19" s="61" t="s">
        <v>444</v>
      </c>
      <c r="F19" s="471"/>
      <c r="G19" s="67">
        <v>14.05</v>
      </c>
      <c r="H19" s="67">
        <v>0.46</v>
      </c>
      <c r="I19" s="69">
        <f t="shared" si="0"/>
        <v>3.2740213523131674</v>
      </c>
      <c r="J19" s="69">
        <f t="shared" si="1"/>
        <v>-13.59</v>
      </c>
      <c r="K19" s="66"/>
    </row>
    <row r="20" spans="1:11" ht="28.5" outlineLevel="2">
      <c r="A20" s="52" t="s">
        <v>445</v>
      </c>
      <c r="B20" s="55" t="s">
        <v>446</v>
      </c>
      <c r="C20" s="52"/>
      <c r="D20" s="56"/>
      <c r="E20" s="53"/>
      <c r="F20" s="55"/>
      <c r="G20" s="65">
        <v>452.6</v>
      </c>
      <c r="H20" s="65">
        <v>452.6</v>
      </c>
      <c r="I20" s="69">
        <f t="shared" si="0"/>
        <v>100</v>
      </c>
      <c r="J20" s="71">
        <f t="shared" si="1"/>
        <v>0</v>
      </c>
      <c r="K20" s="66"/>
    </row>
    <row r="21" spans="1:11" ht="42.75" outlineLevel="3">
      <c r="A21" s="52" t="s">
        <v>447</v>
      </c>
      <c r="B21" s="55" t="s">
        <v>448</v>
      </c>
      <c r="C21" s="52"/>
      <c r="D21" s="56"/>
      <c r="E21" s="53"/>
      <c r="F21" s="55"/>
      <c r="G21" s="65">
        <v>452.6</v>
      </c>
      <c r="H21" s="65">
        <v>452.6</v>
      </c>
      <c r="I21" s="69">
        <f t="shared" si="0"/>
        <v>100</v>
      </c>
      <c r="J21" s="71">
        <f t="shared" si="1"/>
        <v>0</v>
      </c>
      <c r="K21" s="66"/>
    </row>
    <row r="22" spans="1:11" ht="78" customHeight="1" outlineLevel="4">
      <c r="A22" s="58" t="s">
        <v>449</v>
      </c>
      <c r="B22" s="59" t="s">
        <v>450</v>
      </c>
      <c r="C22" s="58" t="s">
        <v>1331</v>
      </c>
      <c r="D22" s="60" t="s">
        <v>451</v>
      </c>
      <c r="E22" s="61" t="s">
        <v>452</v>
      </c>
      <c r="F22" s="469" t="s">
        <v>1335</v>
      </c>
      <c r="G22" s="67">
        <v>339.45</v>
      </c>
      <c r="H22" s="67">
        <v>339.45</v>
      </c>
      <c r="I22" s="69">
        <f t="shared" si="0"/>
        <v>100</v>
      </c>
      <c r="J22" s="71">
        <f t="shared" si="1"/>
        <v>0</v>
      </c>
      <c r="K22" s="66"/>
    </row>
    <row r="23" spans="1:11" ht="65.25" customHeight="1" outlineLevel="4">
      <c r="A23" s="58" t="s">
        <v>449</v>
      </c>
      <c r="B23" s="59" t="s">
        <v>450</v>
      </c>
      <c r="C23" s="58" t="s">
        <v>1334</v>
      </c>
      <c r="D23" s="60" t="s">
        <v>451</v>
      </c>
      <c r="E23" s="61" t="s">
        <v>453</v>
      </c>
      <c r="F23" s="471"/>
      <c r="G23" s="67">
        <v>113.15</v>
      </c>
      <c r="H23" s="67">
        <v>113.15</v>
      </c>
      <c r="I23" s="69">
        <f t="shared" si="0"/>
        <v>100</v>
      </c>
      <c r="J23" s="71">
        <f t="shared" si="1"/>
        <v>0</v>
      </c>
      <c r="K23" s="66"/>
    </row>
    <row r="24" spans="1:11" ht="12.75" customHeight="1">
      <c r="G24" s="68"/>
      <c r="H24" s="68"/>
      <c r="I24" s="70"/>
      <c r="J24" s="77"/>
      <c r="K24" s="68"/>
    </row>
    <row r="25" spans="1:11" ht="12.75" customHeight="1">
      <c r="G25" s="68"/>
      <c r="H25" s="68"/>
      <c r="I25" s="68"/>
      <c r="J25" s="68"/>
      <c r="K25" s="68"/>
    </row>
    <row r="26" spans="1:11" ht="12.75" customHeight="1">
      <c r="G26" s="68"/>
      <c r="H26" s="68"/>
      <c r="I26" s="68"/>
      <c r="J26" s="68"/>
      <c r="K26" s="68"/>
    </row>
    <row r="27" spans="1:11" ht="12.75" customHeight="1">
      <c r="G27" s="68"/>
      <c r="H27" s="68"/>
      <c r="I27" s="68"/>
      <c r="J27" s="68"/>
      <c r="K27" s="68"/>
    </row>
    <row r="28" spans="1:11" ht="12.75" customHeight="1">
      <c r="G28" s="64"/>
      <c r="H28" s="64"/>
      <c r="I28" s="64"/>
      <c r="J28" s="64"/>
      <c r="K28" s="64"/>
    </row>
    <row r="29" spans="1:11" ht="12.75" customHeight="1">
      <c r="G29" s="64"/>
      <c r="H29" s="64"/>
      <c r="I29" s="64"/>
      <c r="J29" s="64"/>
      <c r="K29" s="64"/>
    </row>
    <row r="30" spans="1:11" ht="12.75" customHeight="1">
      <c r="G30" s="64"/>
      <c r="H30" s="64"/>
      <c r="I30" s="64"/>
      <c r="J30" s="64"/>
      <c r="K30" s="64"/>
    </row>
    <row r="31" spans="1:11" ht="12.75" customHeight="1">
      <c r="G31" s="64"/>
      <c r="H31" s="64"/>
      <c r="I31" s="64"/>
      <c r="J31" s="64"/>
      <c r="K31" s="64"/>
    </row>
    <row r="32" spans="1:11" ht="12.75" customHeight="1">
      <c r="G32" s="64"/>
      <c r="H32" s="64"/>
      <c r="I32" s="64"/>
      <c r="J32" s="64"/>
      <c r="K32" s="64"/>
    </row>
    <row r="33" spans="7:11" ht="12.75" customHeight="1">
      <c r="G33" s="64"/>
      <c r="H33" s="64"/>
      <c r="I33" s="64"/>
      <c r="J33" s="64"/>
      <c r="K33" s="64"/>
    </row>
    <row r="34" spans="7:11" ht="12.75" customHeight="1">
      <c r="G34" s="64"/>
      <c r="H34" s="64"/>
      <c r="I34" s="64"/>
      <c r="J34" s="64"/>
      <c r="K34" s="64"/>
    </row>
    <row r="35" spans="7:11" ht="12.75" customHeight="1">
      <c r="G35" s="64"/>
      <c r="H35" s="64"/>
      <c r="I35" s="64"/>
      <c r="J35" s="64"/>
      <c r="K35" s="64"/>
    </row>
    <row r="36" spans="7:11" ht="12.75" customHeight="1">
      <c r="G36" s="64"/>
      <c r="H36" s="64"/>
      <c r="I36" s="64"/>
      <c r="J36" s="64"/>
      <c r="K36" s="64"/>
    </row>
    <row r="37" spans="7:11" ht="12.75" customHeight="1">
      <c r="G37" s="64"/>
      <c r="H37" s="64"/>
      <c r="I37" s="64"/>
      <c r="J37" s="64"/>
      <c r="K37" s="64"/>
    </row>
    <row r="38" spans="7:11" ht="12.75" customHeight="1">
      <c r="G38" s="64"/>
      <c r="H38" s="64"/>
      <c r="I38" s="64"/>
      <c r="J38" s="64"/>
      <c r="K38" s="64"/>
    </row>
    <row r="39" spans="7:11" ht="12.75" customHeight="1">
      <c r="G39" s="64"/>
      <c r="H39" s="64"/>
      <c r="I39" s="64"/>
      <c r="J39" s="64"/>
      <c r="K39" s="64"/>
    </row>
    <row r="40" spans="7:11" ht="12.75" customHeight="1">
      <c r="G40" s="64"/>
      <c r="H40" s="64"/>
      <c r="I40" s="64"/>
      <c r="J40" s="64"/>
      <c r="K40" s="64"/>
    </row>
    <row r="41" spans="7:11" ht="12.75" customHeight="1">
      <c r="G41" s="64"/>
      <c r="H41" s="64"/>
      <c r="I41" s="64"/>
      <c r="J41" s="64"/>
      <c r="K41" s="64"/>
    </row>
    <row r="42" spans="7:11" ht="12.75" customHeight="1">
      <c r="G42" s="64"/>
      <c r="H42" s="64"/>
      <c r="I42" s="64"/>
      <c r="J42" s="64"/>
      <c r="K42" s="64"/>
    </row>
    <row r="43" spans="7:11" ht="12.75" customHeight="1">
      <c r="G43" s="64"/>
      <c r="H43" s="64"/>
      <c r="I43" s="64"/>
      <c r="J43" s="64"/>
      <c r="K43" s="64"/>
    </row>
    <row r="44" spans="7:11" ht="12.75" customHeight="1">
      <c r="G44" s="64"/>
      <c r="H44" s="64"/>
      <c r="I44" s="64"/>
      <c r="J44" s="64"/>
      <c r="K44" s="64"/>
    </row>
    <row r="45" spans="7:11" ht="12.75" customHeight="1">
      <c r="G45" s="64"/>
      <c r="H45" s="64"/>
      <c r="I45" s="64"/>
      <c r="J45" s="64"/>
      <c r="K45" s="64"/>
    </row>
    <row r="46" spans="7:11" ht="12.75" customHeight="1">
      <c r="G46" s="64"/>
      <c r="H46" s="64"/>
      <c r="I46" s="64"/>
      <c r="J46" s="64"/>
      <c r="K46" s="64"/>
    </row>
    <row r="47" spans="7:11" ht="12.75" customHeight="1">
      <c r="G47" s="64"/>
      <c r="H47" s="64"/>
      <c r="I47" s="64"/>
      <c r="J47" s="64"/>
      <c r="K47" s="64"/>
    </row>
    <row r="48" spans="7:11" ht="12.75" customHeight="1">
      <c r="G48" s="64"/>
      <c r="H48" s="64"/>
      <c r="I48" s="64"/>
      <c r="J48" s="64"/>
      <c r="K48" s="64"/>
    </row>
    <row r="49" spans="7:11" ht="12.75" customHeight="1">
      <c r="G49" s="64"/>
      <c r="H49" s="64"/>
      <c r="I49" s="64"/>
      <c r="J49" s="64"/>
      <c r="K49" s="64"/>
    </row>
    <row r="50" spans="7:11" ht="12.75" customHeight="1">
      <c r="G50" s="64"/>
      <c r="H50" s="64"/>
      <c r="I50" s="64"/>
      <c r="J50" s="64"/>
      <c r="K50" s="64"/>
    </row>
    <row r="51" spans="7:11" ht="12.75" customHeight="1">
      <c r="G51" s="64"/>
      <c r="H51" s="64"/>
      <c r="I51" s="64"/>
      <c r="J51" s="64"/>
      <c r="K51" s="64"/>
    </row>
    <row r="52" spans="7:11" ht="12.75" customHeight="1">
      <c r="G52" s="64"/>
      <c r="H52" s="64"/>
      <c r="I52" s="64"/>
      <c r="J52" s="64"/>
      <c r="K52" s="64"/>
    </row>
    <row r="53" spans="7:11" ht="12.75" customHeight="1">
      <c r="G53" s="64"/>
      <c r="H53" s="64"/>
      <c r="I53" s="64"/>
      <c r="J53" s="64"/>
      <c r="K53" s="64"/>
    </row>
    <row r="54" spans="7:11" ht="12.75" customHeight="1">
      <c r="G54" s="64"/>
      <c r="H54" s="64"/>
      <c r="I54" s="64"/>
      <c r="J54" s="64"/>
      <c r="K54" s="64"/>
    </row>
    <row r="55" spans="7:11" ht="12.75" customHeight="1">
      <c r="G55" s="64"/>
      <c r="H55" s="64"/>
      <c r="I55" s="64"/>
      <c r="J55" s="64"/>
      <c r="K55" s="64"/>
    </row>
    <row r="56" spans="7:11" ht="12.75" customHeight="1">
      <c r="G56" s="64"/>
      <c r="H56" s="64"/>
      <c r="I56" s="64"/>
      <c r="J56" s="64"/>
      <c r="K56" s="64"/>
    </row>
    <row r="57" spans="7:11" ht="12.75" customHeight="1">
      <c r="G57" s="64"/>
      <c r="H57" s="64"/>
      <c r="I57" s="64"/>
      <c r="J57" s="64"/>
      <c r="K57" s="64"/>
    </row>
    <row r="58" spans="7:11" ht="12.75" customHeight="1">
      <c r="G58" s="64"/>
      <c r="H58" s="64"/>
      <c r="I58" s="64"/>
      <c r="J58" s="64"/>
      <c r="K58" s="64"/>
    </row>
  </sheetData>
  <mergeCells count="5">
    <mergeCell ref="A3:G3"/>
    <mergeCell ref="A2:K2"/>
    <mergeCell ref="K17:K18"/>
    <mergeCell ref="F17:F19"/>
    <mergeCell ref="F22:F23"/>
  </mergeCells>
  <pageMargins left="0.55118110236220474" right="0" top="0.39370078740157483" bottom="0" header="0.51181102362204722"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sheetPr>
    <tabColor rgb="FF92D050"/>
    <outlinePr summaryBelow="0"/>
  </sheetPr>
  <dimension ref="A1:K85"/>
  <sheetViews>
    <sheetView showGridLines="0" workbookViewId="0">
      <selection activeCell="F12" sqref="F12"/>
    </sheetView>
  </sheetViews>
  <sheetFormatPr defaultRowHeight="12.75" customHeight="1" outlineLevelRow="4"/>
  <cols>
    <col min="1" max="1" width="11.5703125" customWidth="1"/>
    <col min="2" max="2" width="30.7109375" customWidth="1"/>
    <col min="3" max="3" width="10.28515625" customWidth="1"/>
    <col min="4" max="4" width="30.7109375" hidden="1" customWidth="1"/>
    <col min="5" max="5" width="11.5703125" hidden="1" customWidth="1"/>
    <col min="6" max="6" width="30.7109375" customWidth="1"/>
    <col min="7" max="7" width="13.85546875" customWidth="1"/>
    <col min="8" max="8" width="15.42578125" customWidth="1"/>
    <col min="9" max="9" width="9.140625" customWidth="1"/>
    <col min="10" max="10" width="10" customWidth="1"/>
    <col min="11" max="11" width="15.5703125" customWidth="1"/>
  </cols>
  <sheetData>
    <row r="1" spans="1:11" ht="15.75">
      <c r="A1" s="41"/>
      <c r="B1" s="42"/>
      <c r="C1" s="42"/>
      <c r="D1" s="42"/>
      <c r="E1" s="43"/>
      <c r="F1" s="1"/>
      <c r="G1" s="1"/>
      <c r="H1" s="1"/>
      <c r="I1" s="43"/>
      <c r="J1" s="1"/>
      <c r="K1" s="43" t="s">
        <v>1292</v>
      </c>
    </row>
    <row r="2" spans="1:11" ht="36" customHeight="1">
      <c r="A2" s="463" t="s">
        <v>1293</v>
      </c>
      <c r="B2" s="464"/>
      <c r="C2" s="464"/>
      <c r="D2" s="464"/>
      <c r="E2" s="465"/>
      <c r="F2" s="465"/>
      <c r="G2" s="465"/>
      <c r="H2" s="465"/>
      <c r="I2" s="465"/>
      <c r="J2" s="466"/>
      <c r="K2" s="466"/>
    </row>
    <row r="3" spans="1:11" ht="18" customHeight="1">
      <c r="A3" s="339"/>
      <c r="B3" s="340"/>
      <c r="C3" s="340"/>
      <c r="D3" s="340"/>
      <c r="E3" s="341"/>
      <c r="F3" s="341"/>
      <c r="G3" s="341"/>
      <c r="H3" s="341"/>
      <c r="I3" s="341"/>
      <c r="J3" s="342"/>
      <c r="K3" s="87" t="s">
        <v>3</v>
      </c>
    </row>
    <row r="4" spans="1:11" ht="39.75" customHeight="1">
      <c r="A4" s="88" t="s">
        <v>4</v>
      </c>
      <c r="B4" s="88" t="s">
        <v>5</v>
      </c>
      <c r="C4" s="89" t="s">
        <v>6</v>
      </c>
      <c r="D4" s="89" t="s">
        <v>7</v>
      </c>
      <c r="E4" s="89" t="s">
        <v>8</v>
      </c>
      <c r="F4" s="88" t="s">
        <v>1270</v>
      </c>
      <c r="G4" s="90" t="s">
        <v>1271</v>
      </c>
      <c r="H4" s="90" t="s">
        <v>1272</v>
      </c>
      <c r="I4" s="90" t="s">
        <v>1273</v>
      </c>
      <c r="J4" s="88" t="s">
        <v>1274</v>
      </c>
      <c r="K4" s="90" t="s">
        <v>1275</v>
      </c>
    </row>
    <row r="5" spans="1:11" ht="36" customHeight="1">
      <c r="A5" s="88" t="s">
        <v>1276</v>
      </c>
      <c r="B5" s="88" t="s">
        <v>1277</v>
      </c>
      <c r="C5" s="89" t="s">
        <v>1278</v>
      </c>
      <c r="D5" s="89"/>
      <c r="E5" s="89"/>
      <c r="F5" s="88" t="s">
        <v>1279</v>
      </c>
      <c r="G5" s="90" t="s">
        <v>1280</v>
      </c>
      <c r="H5" s="90" t="s">
        <v>1281</v>
      </c>
      <c r="I5" s="90" t="s">
        <v>1284</v>
      </c>
      <c r="J5" s="88" t="s">
        <v>1283</v>
      </c>
      <c r="K5" s="90" t="s">
        <v>1282</v>
      </c>
    </row>
    <row r="6" spans="1:11" ht="31.5" outlineLevel="1">
      <c r="A6" s="91" t="s">
        <v>454</v>
      </c>
      <c r="B6" s="92" t="s">
        <v>455</v>
      </c>
      <c r="C6" s="91"/>
      <c r="D6" s="92"/>
      <c r="E6" s="91"/>
      <c r="F6" s="92"/>
      <c r="G6" s="93">
        <v>322985.98</v>
      </c>
      <c r="H6" s="93">
        <v>166437</v>
      </c>
      <c r="I6" s="93">
        <f>H6/G6*100</f>
        <v>51.530719692538987</v>
      </c>
      <c r="J6" s="93">
        <f>H6-G6</f>
        <v>-156548.97999999998</v>
      </c>
      <c r="K6" s="94"/>
    </row>
    <row r="7" spans="1:11" ht="21" outlineLevel="2">
      <c r="A7" s="91" t="s">
        <v>456</v>
      </c>
      <c r="B7" s="92" t="s">
        <v>457</v>
      </c>
      <c r="C7" s="91"/>
      <c r="D7" s="92"/>
      <c r="E7" s="91"/>
      <c r="F7" s="92"/>
      <c r="G7" s="93">
        <v>321194.28999999998</v>
      </c>
      <c r="H7" s="93">
        <v>164648.48000000001</v>
      </c>
      <c r="I7" s="93">
        <f t="shared" ref="I7:I70" si="0">H7/G7*100</f>
        <v>51.261334689355785</v>
      </c>
      <c r="J7" s="93">
        <f t="shared" ref="J7:J70" si="1">H7-G7</f>
        <v>-156545.80999999997</v>
      </c>
      <c r="K7" s="94"/>
    </row>
    <row r="8" spans="1:11" ht="31.5" outlineLevel="3">
      <c r="A8" s="91" t="s">
        <v>458</v>
      </c>
      <c r="B8" s="92" t="s">
        <v>459</v>
      </c>
      <c r="C8" s="91"/>
      <c r="D8" s="92"/>
      <c r="E8" s="91"/>
      <c r="F8" s="92"/>
      <c r="G8" s="93">
        <v>45903.29</v>
      </c>
      <c r="H8" s="93">
        <v>40774.51</v>
      </c>
      <c r="I8" s="93">
        <f t="shared" si="0"/>
        <v>88.826988218055831</v>
      </c>
      <c r="J8" s="93">
        <f t="shared" si="1"/>
        <v>-5128.7799999999988</v>
      </c>
      <c r="K8" s="94"/>
    </row>
    <row r="9" spans="1:11" ht="123.75" outlineLevel="4">
      <c r="A9" s="95" t="s">
        <v>460</v>
      </c>
      <c r="B9" s="96" t="s">
        <v>461</v>
      </c>
      <c r="C9" s="95" t="s">
        <v>20</v>
      </c>
      <c r="D9" s="96" t="s">
        <v>13</v>
      </c>
      <c r="E9" s="95" t="s">
        <v>462</v>
      </c>
      <c r="F9" s="96" t="s">
        <v>461</v>
      </c>
      <c r="G9" s="97">
        <v>38034.639999999999</v>
      </c>
      <c r="H9" s="97">
        <v>36262.42</v>
      </c>
      <c r="I9" s="97">
        <f t="shared" si="0"/>
        <v>95.340510650291407</v>
      </c>
      <c r="J9" s="97">
        <f t="shared" si="1"/>
        <v>-1772.2200000000012</v>
      </c>
      <c r="K9" s="94" t="s">
        <v>1799</v>
      </c>
    </row>
    <row r="10" spans="1:11" ht="45" outlineLevel="4">
      <c r="A10" s="95" t="s">
        <v>460</v>
      </c>
      <c r="B10" s="96" t="s">
        <v>461</v>
      </c>
      <c r="C10" s="95" t="s">
        <v>20</v>
      </c>
      <c r="D10" s="96" t="s">
        <v>13</v>
      </c>
      <c r="E10" s="95" t="s">
        <v>463</v>
      </c>
      <c r="F10" s="96" t="s">
        <v>464</v>
      </c>
      <c r="G10" s="97">
        <v>500</v>
      </c>
      <c r="H10" s="97">
        <v>0</v>
      </c>
      <c r="I10" s="97">
        <f t="shared" si="0"/>
        <v>0</v>
      </c>
      <c r="J10" s="97">
        <f t="shared" si="1"/>
        <v>-500</v>
      </c>
      <c r="K10" s="94" t="s">
        <v>1800</v>
      </c>
    </row>
    <row r="11" spans="1:11" ht="33.75" outlineLevel="4">
      <c r="A11" s="95" t="s">
        <v>460</v>
      </c>
      <c r="B11" s="96" t="s">
        <v>461</v>
      </c>
      <c r="C11" s="95" t="s">
        <v>20</v>
      </c>
      <c r="D11" s="96" t="s">
        <v>13</v>
      </c>
      <c r="E11" s="95" t="s">
        <v>465</v>
      </c>
      <c r="F11" s="96" t="s">
        <v>466</v>
      </c>
      <c r="G11" s="97">
        <v>450</v>
      </c>
      <c r="H11" s="97">
        <v>298.76</v>
      </c>
      <c r="I11" s="97">
        <f t="shared" si="0"/>
        <v>66.391111111111115</v>
      </c>
      <c r="J11" s="97">
        <f t="shared" si="1"/>
        <v>-151.24</v>
      </c>
      <c r="K11" s="94" t="s">
        <v>1312</v>
      </c>
    </row>
    <row r="12" spans="1:11" ht="45" outlineLevel="4">
      <c r="A12" s="95" t="s">
        <v>467</v>
      </c>
      <c r="B12" s="96" t="s">
        <v>468</v>
      </c>
      <c r="C12" s="95" t="s">
        <v>20</v>
      </c>
      <c r="D12" s="96" t="s">
        <v>13</v>
      </c>
      <c r="E12" s="95" t="s">
        <v>469</v>
      </c>
      <c r="F12" s="96" t="s">
        <v>468</v>
      </c>
      <c r="G12" s="97">
        <v>700</v>
      </c>
      <c r="H12" s="97">
        <v>0</v>
      </c>
      <c r="I12" s="97">
        <f t="shared" si="0"/>
        <v>0</v>
      </c>
      <c r="J12" s="97">
        <f t="shared" si="1"/>
        <v>-700</v>
      </c>
      <c r="K12" s="94" t="s">
        <v>1801</v>
      </c>
    </row>
    <row r="13" spans="1:11" ht="67.5" outlineLevel="4">
      <c r="A13" s="95" t="s">
        <v>470</v>
      </c>
      <c r="B13" s="96" t="s">
        <v>471</v>
      </c>
      <c r="C13" s="95" t="s">
        <v>20</v>
      </c>
      <c r="D13" s="96" t="s">
        <v>13</v>
      </c>
      <c r="E13" s="95" t="s">
        <v>472</v>
      </c>
      <c r="F13" s="96" t="s">
        <v>471</v>
      </c>
      <c r="G13" s="97">
        <v>6083.58</v>
      </c>
      <c r="H13" s="97">
        <v>4096.83</v>
      </c>
      <c r="I13" s="97">
        <f t="shared" si="0"/>
        <v>67.342420088171764</v>
      </c>
      <c r="J13" s="97">
        <f t="shared" si="1"/>
        <v>-1986.75</v>
      </c>
      <c r="K13" s="94" t="s">
        <v>1313</v>
      </c>
    </row>
    <row r="14" spans="1:11" ht="22.5" outlineLevel="4">
      <c r="A14" s="95" t="s">
        <v>473</v>
      </c>
      <c r="B14" s="96" t="s">
        <v>474</v>
      </c>
      <c r="C14" s="95" t="s">
        <v>20</v>
      </c>
      <c r="D14" s="96" t="s">
        <v>13</v>
      </c>
      <c r="E14" s="95" t="s">
        <v>475</v>
      </c>
      <c r="F14" s="96" t="s">
        <v>474</v>
      </c>
      <c r="G14" s="97">
        <v>105.92</v>
      </c>
      <c r="H14" s="97">
        <v>105.92</v>
      </c>
      <c r="I14" s="97">
        <f t="shared" si="0"/>
        <v>100</v>
      </c>
      <c r="J14" s="97">
        <f t="shared" si="1"/>
        <v>0</v>
      </c>
      <c r="K14" s="94"/>
    </row>
    <row r="15" spans="1:11" ht="45" outlineLevel="4">
      <c r="A15" s="95" t="s">
        <v>476</v>
      </c>
      <c r="B15" s="96" t="s">
        <v>477</v>
      </c>
      <c r="C15" s="95" t="s">
        <v>20</v>
      </c>
      <c r="D15" s="96" t="s">
        <v>13</v>
      </c>
      <c r="E15" s="95" t="s">
        <v>478</v>
      </c>
      <c r="F15" s="96" t="s">
        <v>477</v>
      </c>
      <c r="G15" s="97">
        <v>29.15</v>
      </c>
      <c r="H15" s="97">
        <v>10.58</v>
      </c>
      <c r="I15" s="97">
        <f t="shared" si="0"/>
        <v>36.295025728987994</v>
      </c>
      <c r="J15" s="97">
        <f t="shared" si="1"/>
        <v>-18.57</v>
      </c>
      <c r="K15" s="94" t="s">
        <v>1314</v>
      </c>
    </row>
    <row r="16" spans="1:11" ht="42" outlineLevel="3">
      <c r="A16" s="91" t="s">
        <v>479</v>
      </c>
      <c r="B16" s="92" t="s">
        <v>480</v>
      </c>
      <c r="C16" s="91"/>
      <c r="D16" s="92"/>
      <c r="E16" s="91"/>
      <c r="F16" s="92"/>
      <c r="G16" s="93">
        <v>2716.43</v>
      </c>
      <c r="H16" s="93">
        <v>473.93</v>
      </c>
      <c r="I16" s="93">
        <f t="shared" si="0"/>
        <v>17.446795978545371</v>
      </c>
      <c r="J16" s="93">
        <f t="shared" si="1"/>
        <v>-2242.5</v>
      </c>
      <c r="K16" s="94"/>
    </row>
    <row r="17" spans="1:11" ht="101.25" outlineLevel="4">
      <c r="A17" s="95" t="s">
        <v>481</v>
      </c>
      <c r="B17" s="96" t="s">
        <v>482</v>
      </c>
      <c r="C17" s="95" t="s">
        <v>20</v>
      </c>
      <c r="D17" s="96" t="s">
        <v>13</v>
      </c>
      <c r="E17" s="95" t="s">
        <v>483</v>
      </c>
      <c r="F17" s="96" t="s">
        <v>482</v>
      </c>
      <c r="G17" s="97">
        <v>2242.5</v>
      </c>
      <c r="H17" s="97">
        <v>0</v>
      </c>
      <c r="I17" s="97">
        <f t="shared" si="0"/>
        <v>0</v>
      </c>
      <c r="J17" s="97">
        <f t="shared" si="1"/>
        <v>-2242.5</v>
      </c>
      <c r="K17" s="94" t="s">
        <v>1315</v>
      </c>
    </row>
    <row r="18" spans="1:11" ht="33.75" outlineLevel="4">
      <c r="A18" s="95" t="s">
        <v>484</v>
      </c>
      <c r="B18" s="96" t="s">
        <v>485</v>
      </c>
      <c r="C18" s="95" t="s">
        <v>20</v>
      </c>
      <c r="D18" s="96" t="s">
        <v>13</v>
      </c>
      <c r="E18" s="95" t="s">
        <v>486</v>
      </c>
      <c r="F18" s="96" t="s">
        <v>485</v>
      </c>
      <c r="G18" s="97">
        <v>473.93</v>
      </c>
      <c r="H18" s="97">
        <v>473.93</v>
      </c>
      <c r="I18" s="97">
        <f t="shared" si="0"/>
        <v>100</v>
      </c>
      <c r="J18" s="97">
        <f t="shared" si="1"/>
        <v>0</v>
      </c>
      <c r="K18" s="358"/>
    </row>
    <row r="19" spans="1:11" ht="31.5" outlineLevel="3">
      <c r="A19" s="91" t="s">
        <v>487</v>
      </c>
      <c r="B19" s="92" t="s">
        <v>488</v>
      </c>
      <c r="C19" s="91"/>
      <c r="D19" s="92"/>
      <c r="E19" s="91"/>
      <c r="F19" s="92"/>
      <c r="G19" s="93">
        <v>101041.95</v>
      </c>
      <c r="H19" s="93">
        <v>89803.03</v>
      </c>
      <c r="I19" s="93">
        <f t="shared" si="0"/>
        <v>88.876976344973542</v>
      </c>
      <c r="J19" s="93">
        <f t="shared" si="1"/>
        <v>-11238.919999999998</v>
      </c>
      <c r="K19" s="358"/>
    </row>
    <row r="20" spans="1:11" ht="101.25" outlineLevel="4">
      <c r="A20" s="95" t="s">
        <v>489</v>
      </c>
      <c r="B20" s="96" t="s">
        <v>490</v>
      </c>
      <c r="C20" s="95" t="s">
        <v>20</v>
      </c>
      <c r="D20" s="96" t="s">
        <v>13</v>
      </c>
      <c r="E20" s="95" t="s">
        <v>491</v>
      </c>
      <c r="F20" s="96" t="s">
        <v>490</v>
      </c>
      <c r="G20" s="97">
        <v>3242.65</v>
      </c>
      <c r="H20" s="97">
        <v>0</v>
      </c>
      <c r="I20" s="93">
        <f t="shared" si="0"/>
        <v>0</v>
      </c>
      <c r="J20" s="93">
        <f t="shared" si="1"/>
        <v>-3242.65</v>
      </c>
      <c r="K20" s="94" t="s">
        <v>1316</v>
      </c>
    </row>
    <row r="21" spans="1:11" ht="22.5" outlineLevel="4">
      <c r="A21" s="95" t="s">
        <v>492</v>
      </c>
      <c r="B21" s="96" t="s">
        <v>493</v>
      </c>
      <c r="C21" s="95" t="s">
        <v>20</v>
      </c>
      <c r="D21" s="96" t="s">
        <v>13</v>
      </c>
      <c r="E21" s="95" t="s">
        <v>494</v>
      </c>
      <c r="F21" s="96" t="s">
        <v>493</v>
      </c>
      <c r="G21" s="97">
        <v>263.44</v>
      </c>
      <c r="H21" s="97">
        <v>263.44</v>
      </c>
      <c r="I21" s="97">
        <f t="shared" si="0"/>
        <v>100</v>
      </c>
      <c r="J21" s="97">
        <f t="shared" si="1"/>
        <v>0</v>
      </c>
      <c r="K21" s="358"/>
    </row>
    <row r="22" spans="1:11" ht="33.75" outlineLevel="4">
      <c r="A22" s="95" t="s">
        <v>495</v>
      </c>
      <c r="B22" s="96" t="s">
        <v>496</v>
      </c>
      <c r="C22" s="95" t="s">
        <v>20</v>
      </c>
      <c r="D22" s="96" t="s">
        <v>13</v>
      </c>
      <c r="E22" s="95" t="s">
        <v>497</v>
      </c>
      <c r="F22" s="96" t="s">
        <v>496</v>
      </c>
      <c r="G22" s="97">
        <v>228.2</v>
      </c>
      <c r="H22" s="97">
        <v>228.18</v>
      </c>
      <c r="I22" s="97">
        <f t="shared" si="0"/>
        <v>99.991235758106939</v>
      </c>
      <c r="J22" s="97">
        <f t="shared" si="1"/>
        <v>-1.999999999998181E-2</v>
      </c>
      <c r="K22" s="358"/>
    </row>
    <row r="23" spans="1:11" ht="33.75" outlineLevel="4">
      <c r="A23" s="95" t="s">
        <v>498</v>
      </c>
      <c r="B23" s="96" t="s">
        <v>499</v>
      </c>
      <c r="C23" s="95" t="s">
        <v>20</v>
      </c>
      <c r="D23" s="96" t="s">
        <v>13</v>
      </c>
      <c r="E23" s="95" t="s">
        <v>500</v>
      </c>
      <c r="F23" s="96" t="s">
        <v>499</v>
      </c>
      <c r="G23" s="97">
        <v>400</v>
      </c>
      <c r="H23" s="97">
        <v>400</v>
      </c>
      <c r="I23" s="97">
        <f t="shared" si="0"/>
        <v>100</v>
      </c>
      <c r="J23" s="97">
        <f t="shared" si="1"/>
        <v>0</v>
      </c>
      <c r="K23" s="358"/>
    </row>
    <row r="24" spans="1:11" ht="67.5" outlineLevel="4">
      <c r="A24" s="95" t="s">
        <v>501</v>
      </c>
      <c r="B24" s="96" t="s">
        <v>502</v>
      </c>
      <c r="C24" s="95" t="s">
        <v>20</v>
      </c>
      <c r="D24" s="96" t="s">
        <v>13</v>
      </c>
      <c r="E24" s="95" t="s">
        <v>503</v>
      </c>
      <c r="F24" s="96" t="s">
        <v>502</v>
      </c>
      <c r="G24" s="97">
        <v>399.06</v>
      </c>
      <c r="H24" s="97">
        <v>399.06</v>
      </c>
      <c r="I24" s="97">
        <f t="shared" si="0"/>
        <v>100</v>
      </c>
      <c r="J24" s="97">
        <f t="shared" si="1"/>
        <v>0</v>
      </c>
      <c r="K24" s="358"/>
    </row>
    <row r="25" spans="1:11" ht="22.5" outlineLevel="4">
      <c r="A25" s="95" t="s">
        <v>504</v>
      </c>
      <c r="B25" s="96" t="s">
        <v>505</v>
      </c>
      <c r="C25" s="95" t="s">
        <v>20</v>
      </c>
      <c r="D25" s="96" t="s">
        <v>13</v>
      </c>
      <c r="E25" s="95" t="s">
        <v>506</v>
      </c>
      <c r="F25" s="96" t="s">
        <v>507</v>
      </c>
      <c r="G25" s="97">
        <v>65.3</v>
      </c>
      <c r="H25" s="97">
        <v>65.3</v>
      </c>
      <c r="I25" s="97">
        <f t="shared" si="0"/>
        <v>100</v>
      </c>
      <c r="J25" s="97">
        <f t="shared" si="1"/>
        <v>0</v>
      </c>
      <c r="K25" s="358"/>
    </row>
    <row r="26" spans="1:11" ht="56.25" outlineLevel="4">
      <c r="A26" s="95" t="s">
        <v>508</v>
      </c>
      <c r="B26" s="96" t="s">
        <v>116</v>
      </c>
      <c r="C26" s="95" t="s">
        <v>1317</v>
      </c>
      <c r="D26" s="96" t="s">
        <v>117</v>
      </c>
      <c r="E26" s="95" t="s">
        <v>509</v>
      </c>
      <c r="F26" s="472" t="s">
        <v>510</v>
      </c>
      <c r="G26" s="97">
        <v>1074.53</v>
      </c>
      <c r="H26" s="97">
        <v>1074.53</v>
      </c>
      <c r="I26" s="97">
        <f t="shared" si="0"/>
        <v>100</v>
      </c>
      <c r="J26" s="97">
        <f t="shared" si="1"/>
        <v>0</v>
      </c>
      <c r="K26" s="358"/>
    </row>
    <row r="27" spans="1:11" ht="56.25" outlineLevel="4">
      <c r="A27" s="95" t="s">
        <v>508</v>
      </c>
      <c r="B27" s="96" t="s">
        <v>116</v>
      </c>
      <c r="C27" s="95" t="s">
        <v>1318</v>
      </c>
      <c r="D27" s="96" t="s">
        <v>118</v>
      </c>
      <c r="E27" s="95" t="s">
        <v>513</v>
      </c>
      <c r="F27" s="473"/>
      <c r="G27" s="97">
        <v>358.18</v>
      </c>
      <c r="H27" s="97">
        <v>358.18</v>
      </c>
      <c r="I27" s="97">
        <f>H27/G27*100</f>
        <v>100</v>
      </c>
      <c r="J27" s="97">
        <f>H27-G27</f>
        <v>0</v>
      </c>
      <c r="K27" s="358"/>
    </row>
    <row r="28" spans="1:11" ht="56.25" outlineLevel="4">
      <c r="A28" s="95" t="s">
        <v>508</v>
      </c>
      <c r="B28" s="96" t="s">
        <v>116</v>
      </c>
      <c r="C28" s="95" t="s">
        <v>1317</v>
      </c>
      <c r="D28" s="96" t="s">
        <v>117</v>
      </c>
      <c r="E28" s="95" t="s">
        <v>511</v>
      </c>
      <c r="F28" s="472" t="s">
        <v>512</v>
      </c>
      <c r="G28" s="97">
        <v>928.66</v>
      </c>
      <c r="H28" s="97">
        <v>928.66</v>
      </c>
      <c r="I28" s="97">
        <f t="shared" si="0"/>
        <v>100</v>
      </c>
      <c r="J28" s="97">
        <f t="shared" si="1"/>
        <v>0</v>
      </c>
      <c r="K28" s="358"/>
    </row>
    <row r="29" spans="1:11" ht="56.25" outlineLevel="4">
      <c r="A29" s="95" t="s">
        <v>508</v>
      </c>
      <c r="B29" s="96" t="s">
        <v>116</v>
      </c>
      <c r="C29" s="95" t="s">
        <v>1318</v>
      </c>
      <c r="D29" s="96" t="s">
        <v>118</v>
      </c>
      <c r="E29" s="95" t="s">
        <v>514</v>
      </c>
      <c r="F29" s="473"/>
      <c r="G29" s="97">
        <v>309.5</v>
      </c>
      <c r="H29" s="97">
        <v>309.5</v>
      </c>
      <c r="I29" s="97">
        <f t="shared" si="0"/>
        <v>100</v>
      </c>
      <c r="J29" s="97">
        <f t="shared" si="1"/>
        <v>0</v>
      </c>
      <c r="K29" s="358"/>
    </row>
    <row r="30" spans="1:11" ht="59.25" customHeight="1" outlineLevel="4">
      <c r="A30" s="95" t="s">
        <v>515</v>
      </c>
      <c r="B30" s="96" t="s">
        <v>516</v>
      </c>
      <c r="C30" s="95" t="s">
        <v>1319</v>
      </c>
      <c r="D30" s="96" t="s">
        <v>517</v>
      </c>
      <c r="E30" s="95" t="s">
        <v>518</v>
      </c>
      <c r="F30" s="472" t="s">
        <v>519</v>
      </c>
      <c r="G30" s="97">
        <v>1183.81</v>
      </c>
      <c r="H30" s="97">
        <v>1183.81</v>
      </c>
      <c r="I30" s="97">
        <f t="shared" si="0"/>
        <v>100</v>
      </c>
      <c r="J30" s="97">
        <f t="shared" si="1"/>
        <v>0</v>
      </c>
      <c r="K30" s="358"/>
    </row>
    <row r="31" spans="1:11" ht="59.25" customHeight="1" outlineLevel="4">
      <c r="A31" s="95" t="s">
        <v>515</v>
      </c>
      <c r="B31" s="96" t="s">
        <v>516</v>
      </c>
      <c r="C31" s="95" t="s">
        <v>1320</v>
      </c>
      <c r="D31" s="96" t="s">
        <v>558</v>
      </c>
      <c r="E31" s="95" t="s">
        <v>559</v>
      </c>
      <c r="F31" s="473"/>
      <c r="G31" s="97">
        <v>147</v>
      </c>
      <c r="H31" s="97">
        <v>147</v>
      </c>
      <c r="I31" s="97">
        <f>H31/G31*100</f>
        <v>100</v>
      </c>
      <c r="J31" s="97">
        <f>H31-G31</f>
        <v>0</v>
      </c>
      <c r="K31" s="358"/>
    </row>
    <row r="32" spans="1:11" ht="59.25" customHeight="1" outlineLevel="4">
      <c r="A32" s="95" t="s">
        <v>515</v>
      </c>
      <c r="B32" s="96" t="s">
        <v>516</v>
      </c>
      <c r="C32" s="95" t="s">
        <v>1319</v>
      </c>
      <c r="D32" s="96" t="s">
        <v>517</v>
      </c>
      <c r="E32" s="95" t="s">
        <v>520</v>
      </c>
      <c r="F32" s="472" t="s">
        <v>521</v>
      </c>
      <c r="G32" s="97">
        <v>273.10000000000002</v>
      </c>
      <c r="H32" s="97">
        <v>273.10000000000002</v>
      </c>
      <c r="I32" s="97">
        <f t="shared" si="0"/>
        <v>100</v>
      </c>
      <c r="J32" s="97">
        <f t="shared" si="1"/>
        <v>0</v>
      </c>
      <c r="K32" s="358"/>
    </row>
    <row r="33" spans="1:11" ht="57" customHeight="1" outlineLevel="4">
      <c r="A33" s="95" t="s">
        <v>515</v>
      </c>
      <c r="B33" s="96" t="s">
        <v>516</v>
      </c>
      <c r="C33" s="95" t="s">
        <v>1320</v>
      </c>
      <c r="D33" s="96" t="s">
        <v>558</v>
      </c>
      <c r="E33" s="95" t="s">
        <v>560</v>
      </c>
      <c r="F33" s="473"/>
      <c r="G33" s="97">
        <v>36.6</v>
      </c>
      <c r="H33" s="97">
        <v>36.6</v>
      </c>
      <c r="I33" s="97">
        <f>H33/G33*100</f>
        <v>100</v>
      </c>
      <c r="J33" s="97">
        <f>H33-G33</f>
        <v>0</v>
      </c>
      <c r="K33" s="358"/>
    </row>
    <row r="34" spans="1:11" ht="57" customHeight="1" outlineLevel="4">
      <c r="A34" s="95" t="s">
        <v>515</v>
      </c>
      <c r="B34" s="96" t="s">
        <v>516</v>
      </c>
      <c r="C34" s="95" t="s">
        <v>1319</v>
      </c>
      <c r="D34" s="96" t="s">
        <v>517</v>
      </c>
      <c r="E34" s="95" t="s">
        <v>522</v>
      </c>
      <c r="F34" s="472" t="s">
        <v>523</v>
      </c>
      <c r="G34" s="97">
        <v>1520.24</v>
      </c>
      <c r="H34" s="97">
        <v>1520.24</v>
      </c>
      <c r="I34" s="97">
        <f t="shared" si="0"/>
        <v>100</v>
      </c>
      <c r="J34" s="97">
        <f t="shared" si="1"/>
        <v>0</v>
      </c>
      <c r="K34" s="358"/>
    </row>
    <row r="35" spans="1:11" ht="57" customHeight="1" outlineLevel="4">
      <c r="A35" s="95" t="s">
        <v>515</v>
      </c>
      <c r="B35" s="96" t="s">
        <v>516</v>
      </c>
      <c r="C35" s="95" t="s">
        <v>1320</v>
      </c>
      <c r="D35" s="96" t="s">
        <v>558</v>
      </c>
      <c r="E35" s="95" t="s">
        <v>561</v>
      </c>
      <c r="F35" s="473"/>
      <c r="G35" s="97">
        <v>169.86</v>
      </c>
      <c r="H35" s="97">
        <v>169.86</v>
      </c>
      <c r="I35" s="97">
        <f>H35/G35*100</f>
        <v>100</v>
      </c>
      <c r="J35" s="97">
        <f>H35-G35</f>
        <v>0</v>
      </c>
      <c r="K35" s="358"/>
    </row>
    <row r="36" spans="1:11" ht="54" customHeight="1" outlineLevel="4">
      <c r="A36" s="95" t="s">
        <v>515</v>
      </c>
      <c r="B36" s="96" t="s">
        <v>516</v>
      </c>
      <c r="C36" s="95" t="s">
        <v>1319</v>
      </c>
      <c r="D36" s="96" t="s">
        <v>517</v>
      </c>
      <c r="E36" s="95" t="s">
        <v>524</v>
      </c>
      <c r="F36" s="472" t="s">
        <v>525</v>
      </c>
      <c r="G36" s="97">
        <v>289.13</v>
      </c>
      <c r="H36" s="97">
        <v>289.13</v>
      </c>
      <c r="I36" s="97">
        <f t="shared" si="0"/>
        <v>100</v>
      </c>
      <c r="J36" s="97">
        <f t="shared" si="1"/>
        <v>0</v>
      </c>
      <c r="K36" s="358"/>
    </row>
    <row r="37" spans="1:11" ht="54" customHeight="1" outlineLevel="4">
      <c r="A37" s="95" t="s">
        <v>515</v>
      </c>
      <c r="B37" s="96" t="s">
        <v>516</v>
      </c>
      <c r="C37" s="95" t="s">
        <v>1320</v>
      </c>
      <c r="D37" s="96" t="s">
        <v>558</v>
      </c>
      <c r="E37" s="95" t="s">
        <v>562</v>
      </c>
      <c r="F37" s="473"/>
      <c r="G37" s="97">
        <v>40.159999999999997</v>
      </c>
      <c r="H37" s="97">
        <v>40.159999999999997</v>
      </c>
      <c r="I37" s="97">
        <f>H37/G37*100</f>
        <v>100</v>
      </c>
      <c r="J37" s="97">
        <f>H37-G37</f>
        <v>0</v>
      </c>
      <c r="K37" s="94"/>
    </row>
    <row r="38" spans="1:11" ht="54" customHeight="1" outlineLevel="4">
      <c r="A38" s="95" t="s">
        <v>515</v>
      </c>
      <c r="B38" s="96" t="s">
        <v>516</v>
      </c>
      <c r="C38" s="95" t="s">
        <v>1319</v>
      </c>
      <c r="D38" s="96" t="s">
        <v>517</v>
      </c>
      <c r="E38" s="95" t="s">
        <v>526</v>
      </c>
      <c r="F38" s="472" t="s">
        <v>527</v>
      </c>
      <c r="G38" s="97">
        <v>1011.13</v>
      </c>
      <c r="H38" s="97">
        <v>1005.51</v>
      </c>
      <c r="I38" s="97">
        <f t="shared" si="0"/>
        <v>99.444186207510413</v>
      </c>
      <c r="J38" s="97">
        <f t="shared" si="1"/>
        <v>-5.6200000000000045</v>
      </c>
      <c r="K38" s="94" t="s">
        <v>1312</v>
      </c>
    </row>
    <row r="39" spans="1:11" ht="54" customHeight="1" outlineLevel="4">
      <c r="A39" s="95" t="s">
        <v>515</v>
      </c>
      <c r="B39" s="96" t="s">
        <v>516</v>
      </c>
      <c r="C39" s="95" t="s">
        <v>1320</v>
      </c>
      <c r="D39" s="96" t="s">
        <v>558</v>
      </c>
      <c r="E39" s="95" t="s">
        <v>563</v>
      </c>
      <c r="F39" s="473"/>
      <c r="G39" s="97">
        <v>112.3</v>
      </c>
      <c r="H39" s="97">
        <v>112.3</v>
      </c>
      <c r="I39" s="97">
        <f>H39/G39*100</f>
        <v>100</v>
      </c>
      <c r="J39" s="97">
        <f>H39-G39</f>
        <v>0</v>
      </c>
      <c r="K39" s="94"/>
    </row>
    <row r="40" spans="1:11" ht="54" customHeight="1" outlineLevel="4">
      <c r="A40" s="95" t="s">
        <v>515</v>
      </c>
      <c r="B40" s="96" t="s">
        <v>516</v>
      </c>
      <c r="C40" s="95" t="s">
        <v>1319</v>
      </c>
      <c r="D40" s="96" t="s">
        <v>517</v>
      </c>
      <c r="E40" s="95" t="s">
        <v>528</v>
      </c>
      <c r="F40" s="472" t="s">
        <v>529</v>
      </c>
      <c r="G40" s="97">
        <v>237.51</v>
      </c>
      <c r="H40" s="97">
        <v>234.94</v>
      </c>
      <c r="I40" s="97">
        <f t="shared" si="0"/>
        <v>98.917940297250638</v>
      </c>
      <c r="J40" s="97">
        <f t="shared" si="1"/>
        <v>-2.5699999999999932</v>
      </c>
      <c r="K40" s="94" t="s">
        <v>1312</v>
      </c>
    </row>
    <row r="41" spans="1:11" ht="54" customHeight="1" outlineLevel="4">
      <c r="A41" s="95" t="s">
        <v>515</v>
      </c>
      <c r="B41" s="96" t="s">
        <v>516</v>
      </c>
      <c r="C41" s="95" t="s">
        <v>1320</v>
      </c>
      <c r="D41" s="96" t="s">
        <v>558</v>
      </c>
      <c r="E41" s="95" t="s">
        <v>564</v>
      </c>
      <c r="F41" s="473"/>
      <c r="G41" s="97">
        <v>26.39</v>
      </c>
      <c r="H41" s="97">
        <v>26.39</v>
      </c>
      <c r="I41" s="97">
        <f>H41/G41*100</f>
        <v>100</v>
      </c>
      <c r="J41" s="97">
        <f>H41-G41</f>
        <v>0</v>
      </c>
      <c r="K41" s="94"/>
    </row>
    <row r="42" spans="1:11" ht="54" customHeight="1" outlineLevel="4">
      <c r="A42" s="95" t="s">
        <v>515</v>
      </c>
      <c r="B42" s="96" t="s">
        <v>516</v>
      </c>
      <c r="C42" s="95" t="s">
        <v>1321</v>
      </c>
      <c r="D42" s="96" t="s">
        <v>530</v>
      </c>
      <c r="E42" s="95" t="s">
        <v>531</v>
      </c>
      <c r="F42" s="472" t="s">
        <v>532</v>
      </c>
      <c r="G42" s="97">
        <v>2801.6</v>
      </c>
      <c r="H42" s="97">
        <v>2801.6</v>
      </c>
      <c r="I42" s="97">
        <f t="shared" si="0"/>
        <v>100</v>
      </c>
      <c r="J42" s="97">
        <f t="shared" si="1"/>
        <v>0</v>
      </c>
      <c r="K42" s="94"/>
    </row>
    <row r="43" spans="1:11" ht="54" customHeight="1" outlineLevel="4">
      <c r="A43" s="95" t="s">
        <v>515</v>
      </c>
      <c r="B43" s="96" t="s">
        <v>516</v>
      </c>
      <c r="C43" s="95" t="s">
        <v>1322</v>
      </c>
      <c r="D43" s="96" t="s">
        <v>565</v>
      </c>
      <c r="E43" s="95" t="s">
        <v>567</v>
      </c>
      <c r="F43" s="473"/>
      <c r="G43" s="97">
        <v>386.43</v>
      </c>
      <c r="H43" s="97">
        <v>386.43</v>
      </c>
      <c r="I43" s="97">
        <f>H43/G43*100</f>
        <v>100</v>
      </c>
      <c r="J43" s="97">
        <f>H43-G43</f>
        <v>0</v>
      </c>
      <c r="K43" s="94"/>
    </row>
    <row r="44" spans="1:11" ht="51" customHeight="1" outlineLevel="4">
      <c r="A44" s="95" t="s">
        <v>515</v>
      </c>
      <c r="B44" s="96" t="s">
        <v>516</v>
      </c>
      <c r="C44" s="95" t="s">
        <v>1321</v>
      </c>
      <c r="D44" s="96" t="s">
        <v>530</v>
      </c>
      <c r="E44" s="95" t="s">
        <v>533</v>
      </c>
      <c r="F44" s="472" t="s">
        <v>534</v>
      </c>
      <c r="G44" s="97">
        <v>8287.7900000000009</v>
      </c>
      <c r="H44" s="97">
        <v>8287.7900000000009</v>
      </c>
      <c r="I44" s="97">
        <f t="shared" si="0"/>
        <v>100</v>
      </c>
      <c r="J44" s="97">
        <f t="shared" si="1"/>
        <v>0</v>
      </c>
      <c r="K44" s="94"/>
    </row>
    <row r="45" spans="1:11" ht="51" customHeight="1" outlineLevel="4">
      <c r="A45" s="95" t="s">
        <v>515</v>
      </c>
      <c r="B45" s="96" t="s">
        <v>516</v>
      </c>
      <c r="C45" s="95" t="s">
        <v>1322</v>
      </c>
      <c r="D45" s="96" t="s">
        <v>565</v>
      </c>
      <c r="E45" s="95" t="s">
        <v>568</v>
      </c>
      <c r="F45" s="473"/>
      <c r="G45" s="97">
        <v>1127.5899999999999</v>
      </c>
      <c r="H45" s="97">
        <v>1127.5899999999999</v>
      </c>
      <c r="I45" s="97">
        <f>H45/G45*100</f>
        <v>100</v>
      </c>
      <c r="J45" s="97">
        <f>H45-G45</f>
        <v>0</v>
      </c>
      <c r="K45" s="94"/>
    </row>
    <row r="46" spans="1:11" ht="51" customHeight="1" outlineLevel="4">
      <c r="A46" s="95" t="s">
        <v>515</v>
      </c>
      <c r="B46" s="96" t="s">
        <v>516</v>
      </c>
      <c r="C46" s="95" t="s">
        <v>1321</v>
      </c>
      <c r="D46" s="96" t="s">
        <v>530</v>
      </c>
      <c r="E46" s="95" t="s">
        <v>535</v>
      </c>
      <c r="F46" s="472" t="s">
        <v>536</v>
      </c>
      <c r="G46" s="97">
        <v>10099.77</v>
      </c>
      <c r="H46" s="97">
        <v>10099.77</v>
      </c>
      <c r="I46" s="97">
        <f t="shared" si="0"/>
        <v>100</v>
      </c>
      <c r="J46" s="97">
        <f t="shared" si="1"/>
        <v>0</v>
      </c>
      <c r="K46" s="358"/>
    </row>
    <row r="47" spans="1:11" ht="51" customHeight="1" outlineLevel="4">
      <c r="A47" s="95" t="s">
        <v>515</v>
      </c>
      <c r="B47" s="96" t="s">
        <v>516</v>
      </c>
      <c r="C47" s="95" t="s">
        <v>1322</v>
      </c>
      <c r="D47" s="96" t="s">
        <v>565</v>
      </c>
      <c r="E47" s="95" t="s">
        <v>569</v>
      </c>
      <c r="F47" s="473"/>
      <c r="G47" s="97">
        <v>1553.81</v>
      </c>
      <c r="H47" s="97">
        <v>1553.81</v>
      </c>
      <c r="I47" s="97">
        <f>H47/G47*100</f>
        <v>100</v>
      </c>
      <c r="J47" s="97">
        <f>H47-G47</f>
        <v>0</v>
      </c>
      <c r="K47" s="358"/>
    </row>
    <row r="48" spans="1:11" ht="51" customHeight="1" outlineLevel="4">
      <c r="A48" s="95" t="s">
        <v>515</v>
      </c>
      <c r="B48" s="96" t="s">
        <v>516</v>
      </c>
      <c r="C48" s="95" t="s">
        <v>1321</v>
      </c>
      <c r="D48" s="96" t="s">
        <v>530</v>
      </c>
      <c r="E48" s="95" t="s">
        <v>537</v>
      </c>
      <c r="F48" s="472" t="s">
        <v>538</v>
      </c>
      <c r="G48" s="97">
        <v>3980.11</v>
      </c>
      <c r="H48" s="97">
        <v>3980.11</v>
      </c>
      <c r="I48" s="97">
        <f t="shared" si="0"/>
        <v>100</v>
      </c>
      <c r="J48" s="97">
        <f t="shared" si="1"/>
        <v>0</v>
      </c>
      <c r="K48" s="358"/>
    </row>
    <row r="49" spans="1:11" ht="51" customHeight="1" outlineLevel="4">
      <c r="A49" s="95" t="s">
        <v>515</v>
      </c>
      <c r="B49" s="96" t="s">
        <v>516</v>
      </c>
      <c r="C49" s="95" t="s">
        <v>1322</v>
      </c>
      <c r="D49" s="96" t="s">
        <v>565</v>
      </c>
      <c r="E49" s="95" t="s">
        <v>570</v>
      </c>
      <c r="F49" s="473"/>
      <c r="G49" s="97">
        <v>686.23</v>
      </c>
      <c r="H49" s="97">
        <v>686.23</v>
      </c>
      <c r="I49" s="97">
        <f>H49/G49*100</f>
        <v>100</v>
      </c>
      <c r="J49" s="97">
        <f>H49-G49</f>
        <v>0</v>
      </c>
      <c r="K49" s="358"/>
    </row>
    <row r="50" spans="1:11" ht="51" customHeight="1" outlineLevel="4">
      <c r="A50" s="95" t="s">
        <v>515</v>
      </c>
      <c r="B50" s="96" t="s">
        <v>516</v>
      </c>
      <c r="C50" s="95" t="s">
        <v>1321</v>
      </c>
      <c r="D50" s="96" t="s">
        <v>530</v>
      </c>
      <c r="E50" s="95" t="s">
        <v>539</v>
      </c>
      <c r="F50" s="472" t="s">
        <v>540</v>
      </c>
      <c r="G50" s="97">
        <v>17089.53</v>
      </c>
      <c r="H50" s="97">
        <v>17089.53</v>
      </c>
      <c r="I50" s="97">
        <f t="shared" si="0"/>
        <v>100</v>
      </c>
      <c r="J50" s="97">
        <f t="shared" si="1"/>
        <v>0</v>
      </c>
      <c r="K50" s="358"/>
    </row>
    <row r="51" spans="1:11" ht="51" customHeight="1" outlineLevel="4">
      <c r="A51" s="95" t="s">
        <v>515</v>
      </c>
      <c r="B51" s="96" t="s">
        <v>516</v>
      </c>
      <c r="C51" s="95" t="s">
        <v>1322</v>
      </c>
      <c r="D51" s="96" t="s">
        <v>565</v>
      </c>
      <c r="E51" s="95" t="s">
        <v>571</v>
      </c>
      <c r="F51" s="473"/>
      <c r="G51" s="97">
        <v>2341.1</v>
      </c>
      <c r="H51" s="97">
        <v>2341.1</v>
      </c>
      <c r="I51" s="97">
        <f>H51/G51*100</f>
        <v>100</v>
      </c>
      <c r="J51" s="97">
        <f>H51-G51</f>
        <v>0</v>
      </c>
      <c r="K51" s="358"/>
    </row>
    <row r="52" spans="1:11" ht="51" customHeight="1" outlineLevel="4">
      <c r="A52" s="95" t="s">
        <v>515</v>
      </c>
      <c r="B52" s="96" t="s">
        <v>516</v>
      </c>
      <c r="C52" s="95" t="s">
        <v>1321</v>
      </c>
      <c r="D52" s="96" t="s">
        <v>530</v>
      </c>
      <c r="E52" s="95" t="s">
        <v>541</v>
      </c>
      <c r="F52" s="472" t="s">
        <v>542</v>
      </c>
      <c r="G52" s="97">
        <v>1326.5</v>
      </c>
      <c r="H52" s="97">
        <v>1318.18</v>
      </c>
      <c r="I52" s="93">
        <f t="shared" si="0"/>
        <v>99.372785525819836</v>
      </c>
      <c r="J52" s="93">
        <f t="shared" si="1"/>
        <v>-8.3199999999999363</v>
      </c>
      <c r="K52" s="94" t="s">
        <v>1312</v>
      </c>
    </row>
    <row r="53" spans="1:11" ht="51" customHeight="1" outlineLevel="4">
      <c r="A53" s="95" t="s">
        <v>515</v>
      </c>
      <c r="B53" s="96" t="s">
        <v>516</v>
      </c>
      <c r="C53" s="95" t="s">
        <v>1322</v>
      </c>
      <c r="D53" s="96" t="s">
        <v>565</v>
      </c>
      <c r="E53" s="95" t="s">
        <v>566</v>
      </c>
      <c r="F53" s="473"/>
      <c r="G53" s="97">
        <v>336.56</v>
      </c>
      <c r="H53" s="97">
        <v>336.56</v>
      </c>
      <c r="I53" s="97">
        <f>H53/G53*100</f>
        <v>100</v>
      </c>
      <c r="J53" s="97">
        <f>H53-G53</f>
        <v>0</v>
      </c>
      <c r="K53" s="358"/>
    </row>
    <row r="54" spans="1:11" ht="51" customHeight="1" outlineLevel="4">
      <c r="A54" s="95" t="s">
        <v>515</v>
      </c>
      <c r="B54" s="96" t="s">
        <v>516</v>
      </c>
      <c r="C54" s="95" t="s">
        <v>1321</v>
      </c>
      <c r="D54" s="96" t="s">
        <v>530</v>
      </c>
      <c r="E54" s="95" t="s">
        <v>543</v>
      </c>
      <c r="F54" s="472" t="s">
        <v>544</v>
      </c>
      <c r="G54" s="97">
        <v>8005.1</v>
      </c>
      <c r="H54" s="97">
        <v>8005.1</v>
      </c>
      <c r="I54" s="97">
        <f t="shared" si="0"/>
        <v>100</v>
      </c>
      <c r="J54" s="97">
        <f t="shared" si="1"/>
        <v>0</v>
      </c>
      <c r="K54" s="358"/>
    </row>
    <row r="55" spans="1:11" ht="51" customHeight="1" outlineLevel="4">
      <c r="A55" s="95" t="s">
        <v>515</v>
      </c>
      <c r="B55" s="96" t="s">
        <v>516</v>
      </c>
      <c r="C55" s="95" t="s">
        <v>1322</v>
      </c>
      <c r="D55" s="96" t="s">
        <v>565</v>
      </c>
      <c r="E55" s="95" t="s">
        <v>572</v>
      </c>
      <c r="F55" s="473"/>
      <c r="G55" s="97">
        <v>889.5</v>
      </c>
      <c r="H55" s="97">
        <v>889.5</v>
      </c>
      <c r="I55" s="97">
        <f>H55/G55*100</f>
        <v>100</v>
      </c>
      <c r="J55" s="97">
        <f>H55-G55</f>
        <v>0</v>
      </c>
      <c r="K55" s="358"/>
    </row>
    <row r="56" spans="1:11" ht="51" customHeight="1" outlineLevel="4">
      <c r="A56" s="95" t="s">
        <v>515</v>
      </c>
      <c r="B56" s="96" t="s">
        <v>516</v>
      </c>
      <c r="C56" s="95" t="s">
        <v>1321</v>
      </c>
      <c r="D56" s="96" t="s">
        <v>530</v>
      </c>
      <c r="E56" s="95" t="s">
        <v>545</v>
      </c>
      <c r="F56" s="472" t="s">
        <v>546</v>
      </c>
      <c r="G56" s="97">
        <v>7396.56</v>
      </c>
      <c r="H56" s="97">
        <v>7396.56</v>
      </c>
      <c r="I56" s="97">
        <f t="shared" si="0"/>
        <v>100</v>
      </c>
      <c r="J56" s="97">
        <f t="shared" si="1"/>
        <v>0</v>
      </c>
      <c r="K56" s="358"/>
    </row>
    <row r="57" spans="1:11" ht="51" customHeight="1" outlineLevel="4">
      <c r="A57" s="95" t="s">
        <v>515</v>
      </c>
      <c r="B57" s="96" t="s">
        <v>516</v>
      </c>
      <c r="C57" s="95" t="s">
        <v>1322</v>
      </c>
      <c r="D57" s="96" t="s">
        <v>565</v>
      </c>
      <c r="E57" s="95" t="s">
        <v>573</v>
      </c>
      <c r="F57" s="473"/>
      <c r="G57" s="97">
        <v>826.43</v>
      </c>
      <c r="H57" s="97">
        <v>826.43</v>
      </c>
      <c r="I57" s="97">
        <f>H57/G57*100</f>
        <v>100</v>
      </c>
      <c r="J57" s="97">
        <f>H57-G57</f>
        <v>0</v>
      </c>
      <c r="K57" s="358"/>
    </row>
    <row r="58" spans="1:11" ht="51" customHeight="1" outlineLevel="4">
      <c r="A58" s="95" t="s">
        <v>515</v>
      </c>
      <c r="B58" s="96" t="s">
        <v>516</v>
      </c>
      <c r="C58" s="95" t="s">
        <v>1321</v>
      </c>
      <c r="D58" s="96" t="s">
        <v>530</v>
      </c>
      <c r="E58" s="95" t="s">
        <v>547</v>
      </c>
      <c r="F58" s="472" t="s">
        <v>548</v>
      </c>
      <c r="G58" s="97">
        <v>7632.64</v>
      </c>
      <c r="H58" s="97">
        <v>7632.64</v>
      </c>
      <c r="I58" s="97">
        <f t="shared" si="0"/>
        <v>100</v>
      </c>
      <c r="J58" s="97">
        <f t="shared" si="1"/>
        <v>0</v>
      </c>
      <c r="K58" s="358"/>
    </row>
    <row r="59" spans="1:11" ht="51" customHeight="1" outlineLevel="4">
      <c r="A59" s="95" t="s">
        <v>515</v>
      </c>
      <c r="B59" s="96" t="s">
        <v>516</v>
      </c>
      <c r="C59" s="95" t="s">
        <v>1322</v>
      </c>
      <c r="D59" s="96" t="s">
        <v>565</v>
      </c>
      <c r="E59" s="95" t="s">
        <v>574</v>
      </c>
      <c r="F59" s="473"/>
      <c r="G59" s="97">
        <v>872.3</v>
      </c>
      <c r="H59" s="97">
        <v>872.3</v>
      </c>
      <c r="I59" s="97">
        <f>H59/G59*100</f>
        <v>100</v>
      </c>
      <c r="J59" s="97">
        <f>H59-G59</f>
        <v>0</v>
      </c>
      <c r="K59" s="358"/>
    </row>
    <row r="60" spans="1:11" ht="51" customHeight="1" outlineLevel="4">
      <c r="A60" s="95" t="s">
        <v>515</v>
      </c>
      <c r="B60" s="96" t="s">
        <v>516</v>
      </c>
      <c r="C60" s="95" t="s">
        <v>1321</v>
      </c>
      <c r="D60" s="96" t="s">
        <v>530</v>
      </c>
      <c r="E60" s="95" t="s">
        <v>549</v>
      </c>
      <c r="F60" s="472" t="s">
        <v>550</v>
      </c>
      <c r="G60" s="97">
        <v>946.67</v>
      </c>
      <c r="H60" s="97">
        <v>946.67</v>
      </c>
      <c r="I60" s="97">
        <f t="shared" si="0"/>
        <v>100</v>
      </c>
      <c r="J60" s="97">
        <f t="shared" si="1"/>
        <v>0</v>
      </c>
      <c r="K60" s="358"/>
    </row>
    <row r="61" spans="1:11" ht="48" customHeight="1" outlineLevel="4">
      <c r="A61" s="95" t="s">
        <v>515</v>
      </c>
      <c r="B61" s="96" t="s">
        <v>516</v>
      </c>
      <c r="C61" s="95" t="s">
        <v>1322</v>
      </c>
      <c r="D61" s="96" t="s">
        <v>565</v>
      </c>
      <c r="E61" s="95" t="s">
        <v>575</v>
      </c>
      <c r="F61" s="473"/>
      <c r="G61" s="97">
        <v>105.19</v>
      </c>
      <c r="H61" s="97">
        <v>105.19</v>
      </c>
      <c r="I61" s="97">
        <f>H61/G61*100</f>
        <v>100</v>
      </c>
      <c r="J61" s="97">
        <f>H61-G61</f>
        <v>0</v>
      </c>
      <c r="K61" s="358"/>
    </row>
    <row r="62" spans="1:11" ht="48" customHeight="1" outlineLevel="4">
      <c r="A62" s="95" t="s">
        <v>515</v>
      </c>
      <c r="B62" s="96" t="s">
        <v>516</v>
      </c>
      <c r="C62" s="95" t="s">
        <v>1321</v>
      </c>
      <c r="D62" s="96" t="s">
        <v>530</v>
      </c>
      <c r="E62" s="95" t="s">
        <v>551</v>
      </c>
      <c r="F62" s="472" t="s">
        <v>552</v>
      </c>
      <c r="G62" s="97">
        <v>1369.3</v>
      </c>
      <c r="H62" s="97">
        <v>1369.3</v>
      </c>
      <c r="I62" s="97">
        <f t="shared" si="0"/>
        <v>100</v>
      </c>
      <c r="J62" s="97">
        <f t="shared" si="1"/>
        <v>0</v>
      </c>
      <c r="K62" s="358"/>
    </row>
    <row r="63" spans="1:11" ht="48" customHeight="1" outlineLevel="4">
      <c r="A63" s="95" t="s">
        <v>515</v>
      </c>
      <c r="B63" s="96" t="s">
        <v>516</v>
      </c>
      <c r="C63" s="95" t="s">
        <v>1322</v>
      </c>
      <c r="D63" s="96" t="s">
        <v>565</v>
      </c>
      <c r="E63" s="95" t="s">
        <v>576</v>
      </c>
      <c r="F63" s="473"/>
      <c r="G63" s="97">
        <v>152.15</v>
      </c>
      <c r="H63" s="97">
        <v>152.15</v>
      </c>
      <c r="I63" s="97">
        <f>H63/G63*100</f>
        <v>100</v>
      </c>
      <c r="J63" s="97">
        <f>H63-G63</f>
        <v>0</v>
      </c>
      <c r="K63" s="358"/>
    </row>
    <row r="64" spans="1:11" ht="48" customHeight="1" outlineLevel="4">
      <c r="A64" s="95" t="s">
        <v>515</v>
      </c>
      <c r="B64" s="96" t="s">
        <v>516</v>
      </c>
      <c r="C64" s="95" t="s">
        <v>1321</v>
      </c>
      <c r="D64" s="96" t="s">
        <v>530</v>
      </c>
      <c r="E64" s="95" t="s">
        <v>553</v>
      </c>
      <c r="F64" s="472" t="s">
        <v>554</v>
      </c>
      <c r="G64" s="97">
        <v>2319.2800000000002</v>
      </c>
      <c r="H64" s="97">
        <v>2319.2800000000002</v>
      </c>
      <c r="I64" s="97">
        <f t="shared" si="0"/>
        <v>100</v>
      </c>
      <c r="J64" s="97">
        <f t="shared" si="1"/>
        <v>0</v>
      </c>
      <c r="K64" s="358"/>
    </row>
    <row r="65" spans="1:11" ht="48" customHeight="1" outlineLevel="4">
      <c r="A65" s="95" t="s">
        <v>515</v>
      </c>
      <c r="B65" s="96" t="s">
        <v>516</v>
      </c>
      <c r="C65" s="95" t="s">
        <v>1322</v>
      </c>
      <c r="D65" s="96" t="s">
        <v>565</v>
      </c>
      <c r="E65" s="95" t="s">
        <v>577</v>
      </c>
      <c r="F65" s="473"/>
      <c r="G65" s="97">
        <v>257.7</v>
      </c>
      <c r="H65" s="97">
        <v>257.7</v>
      </c>
      <c r="I65" s="97">
        <f>H65/G65*100</f>
        <v>100</v>
      </c>
      <c r="J65" s="97">
        <f>H65-G65</f>
        <v>0</v>
      </c>
      <c r="K65" s="358"/>
    </row>
    <row r="66" spans="1:11" ht="55.5" customHeight="1" outlineLevel="4">
      <c r="A66" s="95" t="s">
        <v>515</v>
      </c>
      <c r="B66" s="96" t="s">
        <v>516</v>
      </c>
      <c r="C66" s="95" t="s">
        <v>1323</v>
      </c>
      <c r="D66" s="96" t="s">
        <v>555</v>
      </c>
      <c r="E66" s="95" t="s">
        <v>556</v>
      </c>
      <c r="F66" s="472" t="s">
        <v>557</v>
      </c>
      <c r="G66" s="97">
        <v>7167.29</v>
      </c>
      <c r="H66" s="97">
        <v>0</v>
      </c>
      <c r="I66" s="93">
        <f t="shared" si="0"/>
        <v>0</v>
      </c>
      <c r="J66" s="93">
        <f t="shared" si="1"/>
        <v>-7167.29</v>
      </c>
      <c r="K66" s="474" t="s">
        <v>1324</v>
      </c>
    </row>
    <row r="67" spans="1:11" ht="60" customHeight="1" outlineLevel="4">
      <c r="A67" s="95" t="s">
        <v>515</v>
      </c>
      <c r="B67" s="96" t="s">
        <v>516</v>
      </c>
      <c r="C67" s="95" t="s">
        <v>1325</v>
      </c>
      <c r="D67" s="96" t="s">
        <v>578</v>
      </c>
      <c r="E67" s="95" t="s">
        <v>579</v>
      </c>
      <c r="F67" s="473"/>
      <c r="G67" s="97">
        <v>767.99</v>
      </c>
      <c r="H67" s="97">
        <v>0</v>
      </c>
      <c r="I67" s="93">
        <f>H67/G67*100</f>
        <v>0</v>
      </c>
      <c r="J67" s="93">
        <f>H67-G67</f>
        <v>-767.99</v>
      </c>
      <c r="K67" s="475"/>
    </row>
    <row r="68" spans="1:11" ht="42" outlineLevel="3">
      <c r="A68" s="91" t="s">
        <v>580</v>
      </c>
      <c r="B68" s="92" t="s">
        <v>581</v>
      </c>
      <c r="C68" s="91"/>
      <c r="D68" s="92"/>
      <c r="E68" s="91"/>
      <c r="F68" s="92"/>
      <c r="G68" s="93">
        <v>171532.61</v>
      </c>
      <c r="H68" s="93">
        <v>33597.1</v>
      </c>
      <c r="I68" s="93">
        <f t="shared" si="0"/>
        <v>19.586421497346773</v>
      </c>
      <c r="J68" s="93">
        <f t="shared" si="1"/>
        <v>-137935.50999999998</v>
      </c>
      <c r="K68" s="358"/>
    </row>
    <row r="69" spans="1:11" ht="105.75" customHeight="1" outlineLevel="4">
      <c r="A69" s="95" t="s">
        <v>582</v>
      </c>
      <c r="B69" s="96" t="s">
        <v>583</v>
      </c>
      <c r="C69" s="95" t="s">
        <v>20</v>
      </c>
      <c r="D69" s="96" t="s">
        <v>13</v>
      </c>
      <c r="E69" s="95" t="s">
        <v>584</v>
      </c>
      <c r="F69" s="96" t="s">
        <v>583</v>
      </c>
      <c r="G69" s="97">
        <v>525</v>
      </c>
      <c r="H69" s="97">
        <v>0</v>
      </c>
      <c r="I69" s="97">
        <f t="shared" si="0"/>
        <v>0</v>
      </c>
      <c r="J69" s="97">
        <f t="shared" si="1"/>
        <v>-525</v>
      </c>
      <c r="K69" s="94" t="s">
        <v>1802</v>
      </c>
    </row>
    <row r="70" spans="1:11" ht="33.75" outlineLevel="4">
      <c r="A70" s="95" t="s">
        <v>585</v>
      </c>
      <c r="B70" s="96" t="s">
        <v>586</v>
      </c>
      <c r="C70" s="95" t="s">
        <v>20</v>
      </c>
      <c r="D70" s="96" t="s">
        <v>13</v>
      </c>
      <c r="E70" s="95" t="s">
        <v>587</v>
      </c>
      <c r="F70" s="96" t="s">
        <v>586</v>
      </c>
      <c r="G70" s="97">
        <v>300.7</v>
      </c>
      <c r="H70" s="97">
        <v>0</v>
      </c>
      <c r="I70" s="97">
        <f t="shared" si="0"/>
        <v>0</v>
      </c>
      <c r="J70" s="97">
        <f t="shared" si="1"/>
        <v>-300.7</v>
      </c>
      <c r="K70" s="94" t="s">
        <v>1803</v>
      </c>
    </row>
    <row r="71" spans="1:11" ht="67.5" outlineLevel="4">
      <c r="A71" s="95" t="s">
        <v>588</v>
      </c>
      <c r="B71" s="96" t="s">
        <v>589</v>
      </c>
      <c r="C71" s="95" t="s">
        <v>20</v>
      </c>
      <c r="D71" s="96" t="s">
        <v>13</v>
      </c>
      <c r="E71" s="95" t="s">
        <v>590</v>
      </c>
      <c r="F71" s="96" t="s">
        <v>589</v>
      </c>
      <c r="G71" s="97">
        <v>1739.2</v>
      </c>
      <c r="H71" s="97">
        <v>0</v>
      </c>
      <c r="I71" s="97">
        <f t="shared" ref="I71:I79" si="2">H71/G71*100</f>
        <v>0</v>
      </c>
      <c r="J71" s="97">
        <f t="shared" ref="J71:J79" si="3">H71-G71</f>
        <v>-1739.2</v>
      </c>
      <c r="K71" s="94" t="s">
        <v>1326</v>
      </c>
    </row>
    <row r="72" spans="1:11" ht="90" outlineLevel="4">
      <c r="A72" s="95" t="s">
        <v>591</v>
      </c>
      <c r="B72" s="96" t="s">
        <v>592</v>
      </c>
      <c r="C72" s="95" t="s">
        <v>20</v>
      </c>
      <c r="D72" s="96" t="s">
        <v>13</v>
      </c>
      <c r="E72" s="95" t="s">
        <v>593</v>
      </c>
      <c r="F72" s="96" t="s">
        <v>594</v>
      </c>
      <c r="G72" s="97">
        <v>2170.9899999999998</v>
      </c>
      <c r="H72" s="97">
        <v>2170.9899999999998</v>
      </c>
      <c r="I72" s="97">
        <f t="shared" si="2"/>
        <v>100</v>
      </c>
      <c r="J72" s="97">
        <f t="shared" si="3"/>
        <v>0</v>
      </c>
      <c r="K72" s="358"/>
    </row>
    <row r="73" spans="1:11" ht="101.25" outlineLevel="4">
      <c r="A73" s="95" t="s">
        <v>595</v>
      </c>
      <c r="B73" s="98" t="s">
        <v>596</v>
      </c>
      <c r="C73" s="95" t="s">
        <v>1327</v>
      </c>
      <c r="D73" s="96" t="s">
        <v>597</v>
      </c>
      <c r="E73" s="95" t="s">
        <v>598</v>
      </c>
      <c r="F73" s="472" t="s">
        <v>599</v>
      </c>
      <c r="G73" s="97">
        <v>97763.43</v>
      </c>
      <c r="H73" s="97">
        <v>18346.560000000001</v>
      </c>
      <c r="I73" s="97">
        <f t="shared" si="2"/>
        <v>18.766281011212477</v>
      </c>
      <c r="J73" s="97">
        <f t="shared" si="3"/>
        <v>-79416.87</v>
      </c>
      <c r="K73" s="474" t="s">
        <v>1328</v>
      </c>
    </row>
    <row r="74" spans="1:11" ht="101.25" outlineLevel="4">
      <c r="A74" s="95" t="s">
        <v>595</v>
      </c>
      <c r="B74" s="98" t="s">
        <v>596</v>
      </c>
      <c r="C74" s="95" t="s">
        <v>1329</v>
      </c>
      <c r="D74" s="96" t="s">
        <v>597</v>
      </c>
      <c r="E74" s="95" t="s">
        <v>600</v>
      </c>
      <c r="F74" s="476"/>
      <c r="G74" s="97">
        <v>58727.48</v>
      </c>
      <c r="H74" s="97">
        <v>11020.96</v>
      </c>
      <c r="I74" s="97">
        <f t="shared" si="2"/>
        <v>18.766274323366165</v>
      </c>
      <c r="J74" s="97">
        <f t="shared" si="3"/>
        <v>-47706.520000000004</v>
      </c>
      <c r="K74" s="477"/>
    </row>
    <row r="75" spans="1:11" ht="101.25" outlineLevel="4">
      <c r="A75" s="95" t="s">
        <v>595</v>
      </c>
      <c r="B75" s="98" t="s">
        <v>596</v>
      </c>
      <c r="C75" s="95" t="s">
        <v>1330</v>
      </c>
      <c r="D75" s="96" t="s">
        <v>601</v>
      </c>
      <c r="E75" s="95" t="s">
        <v>602</v>
      </c>
      <c r="F75" s="473"/>
      <c r="G75" s="97">
        <v>10305.76</v>
      </c>
      <c r="H75" s="97">
        <v>2058.5100000000002</v>
      </c>
      <c r="I75" s="97">
        <f t="shared" si="2"/>
        <v>19.974363850895035</v>
      </c>
      <c r="J75" s="97">
        <f t="shared" si="3"/>
        <v>-8247.25</v>
      </c>
      <c r="K75" s="475"/>
    </row>
    <row r="76" spans="1:11" ht="31.5" outlineLevel="2">
      <c r="A76" s="91" t="s">
        <v>603</v>
      </c>
      <c r="B76" s="92" t="s">
        <v>227</v>
      </c>
      <c r="C76" s="91"/>
      <c r="D76" s="92"/>
      <c r="E76" s="91"/>
      <c r="F76" s="92"/>
      <c r="G76" s="93">
        <v>1791.69</v>
      </c>
      <c r="H76" s="93">
        <v>1788.44</v>
      </c>
      <c r="I76" s="93">
        <f t="shared" si="2"/>
        <v>99.818607013490052</v>
      </c>
      <c r="J76" s="93">
        <f t="shared" si="3"/>
        <v>-3.25</v>
      </c>
      <c r="K76" s="358"/>
    </row>
    <row r="77" spans="1:11" ht="21" outlineLevel="3">
      <c r="A77" s="91" t="s">
        <v>604</v>
      </c>
      <c r="B77" s="92" t="s">
        <v>133</v>
      </c>
      <c r="C77" s="91"/>
      <c r="D77" s="92"/>
      <c r="E77" s="91"/>
      <c r="F77" s="92"/>
      <c r="G77" s="93">
        <v>1791.69</v>
      </c>
      <c r="H77" s="93">
        <v>1788.44</v>
      </c>
      <c r="I77" s="93">
        <f t="shared" si="2"/>
        <v>99.818607013490052</v>
      </c>
      <c r="J77" s="93">
        <f t="shared" si="3"/>
        <v>-3.25</v>
      </c>
      <c r="K77" s="358"/>
    </row>
    <row r="78" spans="1:11" ht="22.5" outlineLevel="4">
      <c r="A78" s="95" t="s">
        <v>605</v>
      </c>
      <c r="B78" s="96" t="s">
        <v>135</v>
      </c>
      <c r="C78" s="95" t="s">
        <v>20</v>
      </c>
      <c r="D78" s="96" t="s">
        <v>13</v>
      </c>
      <c r="E78" s="95" t="s">
        <v>21</v>
      </c>
      <c r="F78" s="96" t="s">
        <v>22</v>
      </c>
      <c r="G78" s="97">
        <v>844.81</v>
      </c>
      <c r="H78" s="97">
        <v>843.97</v>
      </c>
      <c r="I78" s="97">
        <f t="shared" si="2"/>
        <v>99.900569358790747</v>
      </c>
      <c r="J78" s="97">
        <f t="shared" si="3"/>
        <v>-0.83999999999991815</v>
      </c>
      <c r="K78" s="94"/>
    </row>
    <row r="79" spans="1:11" ht="22.5" outlineLevel="4">
      <c r="A79" s="95" t="s">
        <v>605</v>
      </c>
      <c r="B79" s="96" t="s">
        <v>135</v>
      </c>
      <c r="C79" s="95" t="s">
        <v>20</v>
      </c>
      <c r="D79" s="96" t="s">
        <v>13</v>
      </c>
      <c r="E79" s="95" t="s">
        <v>409</v>
      </c>
      <c r="F79" s="96" t="s">
        <v>22</v>
      </c>
      <c r="G79" s="97">
        <v>946.88</v>
      </c>
      <c r="H79" s="97">
        <v>944.47</v>
      </c>
      <c r="I79" s="97">
        <f t="shared" si="2"/>
        <v>99.745479891855354</v>
      </c>
      <c r="J79" s="97">
        <f t="shared" si="3"/>
        <v>-2.4099999999999682</v>
      </c>
      <c r="K79" s="94"/>
    </row>
    <row r="81" outlineLevel="4"/>
    <row r="82" outlineLevel="2"/>
    <row r="83" outlineLevel="3"/>
    <row r="84" outlineLevel="4"/>
    <row r="85" outlineLevel="4"/>
  </sheetData>
  <mergeCells count="25">
    <mergeCell ref="F54:F55"/>
    <mergeCell ref="F66:F67"/>
    <mergeCell ref="K66:K67"/>
    <mergeCell ref="F73:F75"/>
    <mergeCell ref="K73:K75"/>
    <mergeCell ref="F56:F57"/>
    <mergeCell ref="F58:F59"/>
    <mergeCell ref="F60:F61"/>
    <mergeCell ref="F62:F63"/>
    <mergeCell ref="F64:F65"/>
    <mergeCell ref="F44:F45"/>
    <mergeCell ref="F46:F47"/>
    <mergeCell ref="F48:F49"/>
    <mergeCell ref="F50:F51"/>
    <mergeCell ref="F52:F53"/>
    <mergeCell ref="F34:F35"/>
    <mergeCell ref="F36:F37"/>
    <mergeCell ref="F38:F39"/>
    <mergeCell ref="F40:F41"/>
    <mergeCell ref="F42:F43"/>
    <mergeCell ref="A2:K2"/>
    <mergeCell ref="F26:F27"/>
    <mergeCell ref="F28:F29"/>
    <mergeCell ref="F30:F31"/>
    <mergeCell ref="F32:F33"/>
  </mergeCells>
  <pageMargins left="0" right="0" top="0" bottom="0"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outlinePr summaryBelow="0"/>
  </sheetPr>
  <dimension ref="A1:M113"/>
  <sheetViews>
    <sheetView showGridLines="0" zoomScale="80" zoomScaleNormal="80" workbookViewId="0">
      <selection activeCell="C13" sqref="C13"/>
    </sheetView>
  </sheetViews>
  <sheetFormatPr defaultRowHeight="12.75" customHeight="1" outlineLevelRow="4"/>
  <cols>
    <col min="1" max="1" width="12.7109375" customWidth="1"/>
    <col min="2" max="2" width="50" customWidth="1"/>
    <col min="3" max="3" width="8.85546875" customWidth="1"/>
    <col min="4" max="4" width="0.5703125" hidden="1" customWidth="1"/>
    <col min="5" max="5" width="0.140625" customWidth="1"/>
    <col min="6" max="6" width="24" customWidth="1"/>
    <col min="7" max="8" width="15.42578125" customWidth="1"/>
    <col min="9" max="9" width="10.28515625" customWidth="1"/>
    <col min="10" max="10" width="10.7109375" customWidth="1"/>
    <col min="11" max="11" width="30.140625" customWidth="1"/>
  </cols>
  <sheetData>
    <row r="1" spans="1:13">
      <c r="A1" s="483"/>
      <c r="B1" s="483"/>
      <c r="C1" s="483"/>
      <c r="D1" s="483"/>
      <c r="E1" s="483"/>
      <c r="F1" s="483"/>
      <c r="G1" s="352"/>
      <c r="H1" s="352"/>
      <c r="I1" s="352"/>
      <c r="J1" s="352"/>
    </row>
    <row r="2" spans="1:13">
      <c r="A2" s="2"/>
      <c r="B2" s="352"/>
      <c r="C2" s="352"/>
      <c r="D2" s="352"/>
      <c r="E2" s="352"/>
      <c r="F2" s="352"/>
      <c r="G2" s="352"/>
      <c r="H2" s="352"/>
      <c r="I2" s="352"/>
      <c r="J2" s="352"/>
    </row>
    <row r="3" spans="1:13" ht="14.25">
      <c r="A3" s="353"/>
      <c r="B3" s="354"/>
      <c r="C3" s="354"/>
      <c r="D3" s="354"/>
      <c r="E3" s="354"/>
      <c r="F3" s="354"/>
      <c r="G3" s="354"/>
      <c r="H3" s="354"/>
      <c r="I3" s="354"/>
      <c r="J3" s="354"/>
    </row>
    <row r="4" spans="1:13" ht="14.25">
      <c r="A4" s="353"/>
      <c r="B4" s="354"/>
      <c r="C4" s="354"/>
      <c r="D4" s="354"/>
      <c r="F4" s="355"/>
      <c r="G4" s="356"/>
      <c r="H4" s="356"/>
      <c r="I4" s="354"/>
      <c r="J4" s="354"/>
    </row>
    <row r="5" spans="1:13" ht="15.75">
      <c r="A5" s="41"/>
      <c r="B5" s="42"/>
      <c r="C5" s="42"/>
      <c r="D5" s="42"/>
      <c r="E5" s="43"/>
      <c r="F5" s="141"/>
      <c r="G5" s="1"/>
      <c r="H5" s="1"/>
      <c r="I5" s="43"/>
      <c r="J5" s="1"/>
      <c r="K5" s="43" t="s">
        <v>1295</v>
      </c>
    </row>
    <row r="6" spans="1:13" ht="34.5" customHeight="1">
      <c r="A6" s="463" t="s">
        <v>1294</v>
      </c>
      <c r="B6" s="464"/>
      <c r="C6" s="464"/>
      <c r="D6" s="464"/>
      <c r="E6" s="465"/>
      <c r="F6" s="465"/>
      <c r="G6" s="465"/>
      <c r="H6" s="465"/>
      <c r="I6" s="465"/>
      <c r="J6" s="466"/>
      <c r="K6" s="466"/>
    </row>
    <row r="7" spans="1:13">
      <c r="A7" s="484"/>
      <c r="B7" s="392"/>
      <c r="C7" s="392"/>
      <c r="D7" s="392"/>
      <c r="E7" s="392"/>
      <c r="F7" s="392"/>
      <c r="G7" s="392"/>
    </row>
    <row r="8" spans="1:13" ht="15">
      <c r="A8" s="75"/>
      <c r="B8" s="357"/>
      <c r="C8" s="357"/>
      <c r="D8" s="357"/>
      <c r="E8" s="357"/>
      <c r="F8" s="357"/>
      <c r="G8" s="357"/>
      <c r="H8" s="357"/>
      <c r="I8" s="352"/>
      <c r="J8" s="352"/>
      <c r="K8" s="229" t="s">
        <v>1424</v>
      </c>
    </row>
    <row r="9" spans="1:13" ht="96.75" customHeight="1">
      <c r="A9" s="123" t="s">
        <v>4</v>
      </c>
      <c r="B9" s="123" t="s">
        <v>5</v>
      </c>
      <c r="C9" s="123" t="s">
        <v>6</v>
      </c>
      <c r="D9" s="123" t="s">
        <v>7</v>
      </c>
      <c r="E9" s="123" t="s">
        <v>8</v>
      </c>
      <c r="F9" s="123" t="s">
        <v>1306</v>
      </c>
      <c r="G9" s="123" t="s">
        <v>1271</v>
      </c>
      <c r="H9" s="123" t="s">
        <v>1272</v>
      </c>
      <c r="I9" s="125" t="s">
        <v>1273</v>
      </c>
      <c r="J9" s="111" t="s">
        <v>1274</v>
      </c>
      <c r="K9" s="125" t="s">
        <v>1275</v>
      </c>
    </row>
    <row r="10" spans="1:13" ht="35.25" customHeight="1">
      <c r="A10" s="111" t="s">
        <v>1276</v>
      </c>
      <c r="B10" s="111" t="s">
        <v>1277</v>
      </c>
      <c r="C10" s="142" t="s">
        <v>1278</v>
      </c>
      <c r="D10" s="142"/>
      <c r="E10" s="142"/>
      <c r="F10" s="111" t="s">
        <v>1279</v>
      </c>
      <c r="G10" s="125" t="s">
        <v>1280</v>
      </c>
      <c r="H10" s="125" t="s">
        <v>1281</v>
      </c>
      <c r="I10" s="125" t="s">
        <v>1284</v>
      </c>
      <c r="J10" s="111" t="s">
        <v>1283</v>
      </c>
      <c r="K10" s="125" t="s">
        <v>1282</v>
      </c>
    </row>
    <row r="11" spans="1:13" ht="38.25" customHeight="1" outlineLevel="1">
      <c r="A11" s="123" t="s">
        <v>606</v>
      </c>
      <c r="B11" s="143" t="s">
        <v>607</v>
      </c>
      <c r="C11" s="123"/>
      <c r="D11" s="143"/>
      <c r="E11" s="123"/>
      <c r="F11" s="143"/>
      <c r="G11" s="144">
        <v>58137.74</v>
      </c>
      <c r="H11" s="144">
        <v>55043.95</v>
      </c>
      <c r="I11" s="145">
        <f>H11/G11*100</f>
        <v>94.6785169151742</v>
      </c>
      <c r="J11" s="146">
        <f>H11-G11</f>
        <v>-3093.7900000000009</v>
      </c>
      <c r="K11" s="145"/>
      <c r="L11" s="147"/>
    </row>
    <row r="12" spans="1:13" ht="28.5" outlineLevel="2">
      <c r="A12" s="123" t="s">
        <v>608</v>
      </c>
      <c r="B12" s="143" t="s">
        <v>609</v>
      </c>
      <c r="C12" s="123"/>
      <c r="D12" s="143"/>
      <c r="E12" s="123"/>
      <c r="F12" s="143"/>
      <c r="G12" s="144">
        <v>1620.83</v>
      </c>
      <c r="H12" s="148">
        <v>1620.83</v>
      </c>
      <c r="I12" s="145">
        <f t="shared" ref="I12:I75" si="0">H12/G12*100</f>
        <v>100</v>
      </c>
      <c r="J12" s="145">
        <f t="shared" ref="J12:J13" si="1">H12-G12</f>
        <v>0</v>
      </c>
      <c r="K12" s="149"/>
      <c r="M12" s="150"/>
    </row>
    <row r="13" spans="1:13" ht="42.75" outlineLevel="3">
      <c r="A13" s="123" t="s">
        <v>610</v>
      </c>
      <c r="B13" s="143" t="s">
        <v>611</v>
      </c>
      <c r="C13" s="123"/>
      <c r="D13" s="143"/>
      <c r="E13" s="123"/>
      <c r="F13" s="143"/>
      <c r="G13" s="144">
        <v>1620.83</v>
      </c>
      <c r="H13" s="148">
        <v>1620.83</v>
      </c>
      <c r="I13" s="145">
        <f t="shared" si="0"/>
        <v>100</v>
      </c>
      <c r="J13" s="145">
        <f t="shared" si="1"/>
        <v>0</v>
      </c>
      <c r="K13" s="145"/>
    </row>
    <row r="14" spans="1:13" ht="49.5" customHeight="1" outlineLevel="4">
      <c r="A14" s="58" t="s">
        <v>612</v>
      </c>
      <c r="B14" s="59" t="s">
        <v>613</v>
      </c>
      <c r="C14" s="58" t="s">
        <v>20</v>
      </c>
      <c r="D14" s="59" t="s">
        <v>13</v>
      </c>
      <c r="E14" s="58" t="s">
        <v>21</v>
      </c>
      <c r="F14" s="59" t="s">
        <v>22</v>
      </c>
      <c r="G14" s="151">
        <v>609.76</v>
      </c>
      <c r="H14" s="151">
        <v>609.76</v>
      </c>
      <c r="I14" s="152">
        <f t="shared" si="0"/>
        <v>100</v>
      </c>
      <c r="J14" s="152">
        <f>H14-G14</f>
        <v>0</v>
      </c>
      <c r="K14" s="149"/>
    </row>
    <row r="15" spans="1:13" ht="63" customHeight="1" outlineLevel="4">
      <c r="A15" s="58" t="s">
        <v>614</v>
      </c>
      <c r="B15" s="59" t="s">
        <v>615</v>
      </c>
      <c r="C15" s="58" t="s">
        <v>20</v>
      </c>
      <c r="D15" s="59" t="s">
        <v>13</v>
      </c>
      <c r="E15" s="58" t="s">
        <v>21</v>
      </c>
      <c r="F15" s="59" t="s">
        <v>22</v>
      </c>
      <c r="G15" s="151">
        <v>694.73</v>
      </c>
      <c r="H15" s="151">
        <v>694.73</v>
      </c>
      <c r="I15" s="152">
        <f t="shared" si="0"/>
        <v>100</v>
      </c>
      <c r="J15" s="152">
        <f t="shared" ref="J15:J78" si="2">H15-G15</f>
        <v>0</v>
      </c>
      <c r="K15" s="149"/>
    </row>
    <row r="16" spans="1:13" ht="63.75" customHeight="1" outlineLevel="4">
      <c r="A16" s="58" t="s">
        <v>616</v>
      </c>
      <c r="B16" s="59" t="s">
        <v>617</v>
      </c>
      <c r="C16" s="58" t="s">
        <v>20</v>
      </c>
      <c r="D16" s="59" t="s">
        <v>13</v>
      </c>
      <c r="E16" s="58" t="s">
        <v>21</v>
      </c>
      <c r="F16" s="59" t="s">
        <v>22</v>
      </c>
      <c r="G16" s="151">
        <v>135.03</v>
      </c>
      <c r="H16" s="151">
        <v>135.03</v>
      </c>
      <c r="I16" s="152">
        <f t="shared" si="0"/>
        <v>100</v>
      </c>
      <c r="J16" s="152">
        <f t="shared" si="2"/>
        <v>0</v>
      </c>
      <c r="K16" s="149"/>
    </row>
    <row r="17" spans="1:12" ht="65.25" customHeight="1" outlineLevel="4">
      <c r="A17" s="58" t="s">
        <v>618</v>
      </c>
      <c r="B17" s="59" t="s">
        <v>619</v>
      </c>
      <c r="C17" s="58" t="s">
        <v>20</v>
      </c>
      <c r="D17" s="59" t="s">
        <v>13</v>
      </c>
      <c r="E17" s="58" t="s">
        <v>21</v>
      </c>
      <c r="F17" s="59" t="s">
        <v>22</v>
      </c>
      <c r="G17" s="151">
        <v>80.66</v>
      </c>
      <c r="H17" s="151">
        <v>80.66</v>
      </c>
      <c r="I17" s="152">
        <f t="shared" si="0"/>
        <v>100</v>
      </c>
      <c r="J17" s="152">
        <f t="shared" si="2"/>
        <v>0</v>
      </c>
      <c r="K17" s="149"/>
    </row>
    <row r="18" spans="1:12" ht="90.75" customHeight="1" outlineLevel="4">
      <c r="A18" s="58" t="s">
        <v>620</v>
      </c>
      <c r="B18" s="59" t="s">
        <v>621</v>
      </c>
      <c r="C18" s="58" t="s">
        <v>20</v>
      </c>
      <c r="D18" s="59" t="s">
        <v>13</v>
      </c>
      <c r="E18" s="58" t="s">
        <v>21</v>
      </c>
      <c r="F18" s="59" t="s">
        <v>22</v>
      </c>
      <c r="G18" s="151">
        <v>100.65</v>
      </c>
      <c r="H18" s="151">
        <v>100.65</v>
      </c>
      <c r="I18" s="152">
        <f t="shared" si="0"/>
        <v>100</v>
      </c>
      <c r="J18" s="152">
        <f t="shared" si="2"/>
        <v>0</v>
      </c>
      <c r="K18" s="149"/>
    </row>
    <row r="19" spans="1:12" ht="42.75" outlineLevel="2">
      <c r="A19" s="123" t="s">
        <v>622</v>
      </c>
      <c r="B19" s="143" t="s">
        <v>623</v>
      </c>
      <c r="C19" s="123"/>
      <c r="D19" s="143"/>
      <c r="E19" s="123"/>
      <c r="F19" s="143"/>
      <c r="G19" s="144">
        <v>3121.5</v>
      </c>
      <c r="H19" s="144">
        <v>2533.8000000000002</v>
      </c>
      <c r="I19" s="145">
        <f t="shared" si="0"/>
        <v>81.172513214800574</v>
      </c>
      <c r="J19" s="145">
        <f t="shared" si="2"/>
        <v>-587.69999999999982</v>
      </c>
      <c r="K19" s="149"/>
    </row>
    <row r="20" spans="1:12" ht="80.25" customHeight="1" outlineLevel="3">
      <c r="A20" s="123" t="s">
        <v>624</v>
      </c>
      <c r="B20" s="143" t="s">
        <v>625</v>
      </c>
      <c r="C20" s="123"/>
      <c r="D20" s="143"/>
      <c r="E20" s="123"/>
      <c r="F20" s="143"/>
      <c r="G20" s="144">
        <v>2353.8000000000002</v>
      </c>
      <c r="H20" s="144">
        <v>2353.8000000000002</v>
      </c>
      <c r="I20" s="145">
        <f t="shared" si="0"/>
        <v>100</v>
      </c>
      <c r="J20" s="145">
        <f t="shared" si="2"/>
        <v>0</v>
      </c>
      <c r="K20" s="149"/>
    </row>
    <row r="21" spans="1:12" ht="54" customHeight="1" outlineLevel="4">
      <c r="A21" s="58" t="s">
        <v>626</v>
      </c>
      <c r="B21" s="59" t="s">
        <v>627</v>
      </c>
      <c r="C21" s="58" t="s">
        <v>20</v>
      </c>
      <c r="D21" s="59" t="s">
        <v>13</v>
      </c>
      <c r="E21" s="58" t="s">
        <v>21</v>
      </c>
      <c r="F21" s="59" t="s">
        <v>22</v>
      </c>
      <c r="G21" s="151">
        <v>870.5</v>
      </c>
      <c r="H21" s="151">
        <v>870.5</v>
      </c>
      <c r="I21" s="152">
        <f t="shared" si="0"/>
        <v>100</v>
      </c>
      <c r="J21" s="152">
        <f t="shared" si="2"/>
        <v>0</v>
      </c>
      <c r="K21" s="149"/>
    </row>
    <row r="22" spans="1:12" ht="54" customHeight="1" outlineLevel="4">
      <c r="A22" s="58" t="s">
        <v>628</v>
      </c>
      <c r="B22" s="59" t="s">
        <v>629</v>
      </c>
      <c r="C22" s="58" t="s">
        <v>20</v>
      </c>
      <c r="D22" s="59" t="s">
        <v>13</v>
      </c>
      <c r="E22" s="58" t="s">
        <v>21</v>
      </c>
      <c r="F22" s="59" t="s">
        <v>22</v>
      </c>
      <c r="G22" s="151">
        <v>1139.67</v>
      </c>
      <c r="H22" s="151">
        <v>1139.67</v>
      </c>
      <c r="I22" s="152">
        <f t="shared" si="0"/>
        <v>100</v>
      </c>
      <c r="J22" s="152">
        <f t="shared" si="2"/>
        <v>0</v>
      </c>
      <c r="K22" s="149"/>
    </row>
    <row r="23" spans="1:12" ht="54.75" customHeight="1" outlineLevel="4">
      <c r="A23" s="58" t="s">
        <v>630</v>
      </c>
      <c r="B23" s="59" t="s">
        <v>631</v>
      </c>
      <c r="C23" s="58" t="s">
        <v>20</v>
      </c>
      <c r="D23" s="59" t="s">
        <v>13</v>
      </c>
      <c r="E23" s="58" t="s">
        <v>21</v>
      </c>
      <c r="F23" s="59" t="s">
        <v>22</v>
      </c>
      <c r="G23" s="151">
        <v>316.13</v>
      </c>
      <c r="H23" s="151">
        <v>316.13</v>
      </c>
      <c r="I23" s="152">
        <f t="shared" si="0"/>
        <v>100</v>
      </c>
      <c r="J23" s="152">
        <f t="shared" si="2"/>
        <v>0</v>
      </c>
      <c r="K23" s="149"/>
    </row>
    <row r="24" spans="1:12" ht="55.5" customHeight="1" outlineLevel="4">
      <c r="A24" s="58" t="s">
        <v>632</v>
      </c>
      <c r="B24" s="59" t="s">
        <v>633</v>
      </c>
      <c r="C24" s="58" t="s">
        <v>20</v>
      </c>
      <c r="D24" s="59" t="s">
        <v>13</v>
      </c>
      <c r="E24" s="58" t="s">
        <v>21</v>
      </c>
      <c r="F24" s="59" t="s">
        <v>22</v>
      </c>
      <c r="G24" s="151">
        <v>27.5</v>
      </c>
      <c r="H24" s="151">
        <v>27.5</v>
      </c>
      <c r="I24" s="152">
        <f t="shared" si="0"/>
        <v>100</v>
      </c>
      <c r="J24" s="152">
        <f t="shared" si="2"/>
        <v>0</v>
      </c>
      <c r="K24" s="149"/>
    </row>
    <row r="25" spans="1:12" ht="28.5" outlineLevel="3">
      <c r="A25" s="123" t="s">
        <v>634</v>
      </c>
      <c r="B25" s="143" t="s">
        <v>635</v>
      </c>
      <c r="C25" s="123"/>
      <c r="D25" s="143"/>
      <c r="E25" s="123"/>
      <c r="F25" s="143"/>
      <c r="G25" s="144">
        <v>767.7</v>
      </c>
      <c r="H25" s="144">
        <v>180</v>
      </c>
      <c r="I25" s="145">
        <f t="shared" si="0"/>
        <v>23.446658851113714</v>
      </c>
      <c r="J25" s="145">
        <f t="shared" si="2"/>
        <v>-587.70000000000005</v>
      </c>
      <c r="K25" s="149"/>
    </row>
    <row r="26" spans="1:12" ht="66" customHeight="1" outlineLevel="4">
      <c r="A26" s="58" t="s">
        <v>636</v>
      </c>
      <c r="B26" s="59" t="s">
        <v>637</v>
      </c>
      <c r="C26" s="58" t="s">
        <v>1555</v>
      </c>
      <c r="D26" s="59" t="s">
        <v>638</v>
      </c>
      <c r="E26" s="58" t="s">
        <v>639</v>
      </c>
      <c r="F26" s="59" t="s">
        <v>638</v>
      </c>
      <c r="G26" s="151">
        <v>731.3</v>
      </c>
      <c r="H26" s="151">
        <v>180</v>
      </c>
      <c r="I26" s="152">
        <f t="shared" si="0"/>
        <v>24.613701627239166</v>
      </c>
      <c r="J26" s="152">
        <f t="shared" si="2"/>
        <v>-551.29999999999995</v>
      </c>
      <c r="K26" s="153" t="s">
        <v>1425</v>
      </c>
    </row>
    <row r="27" spans="1:12" ht="85.5" customHeight="1" outlineLevel="4">
      <c r="A27" s="58" t="s">
        <v>640</v>
      </c>
      <c r="B27" s="59" t="s">
        <v>641</v>
      </c>
      <c r="C27" s="58" t="s">
        <v>1556</v>
      </c>
      <c r="D27" s="59" t="s">
        <v>642</v>
      </c>
      <c r="E27" s="58" t="s">
        <v>643</v>
      </c>
      <c r="F27" s="59" t="s">
        <v>642</v>
      </c>
      <c r="G27" s="151">
        <v>36.4</v>
      </c>
      <c r="H27" s="151">
        <v>0</v>
      </c>
      <c r="I27" s="152">
        <f t="shared" si="0"/>
        <v>0</v>
      </c>
      <c r="J27" s="152">
        <f t="shared" si="2"/>
        <v>-36.4</v>
      </c>
      <c r="K27" s="153" t="s">
        <v>1798</v>
      </c>
      <c r="L27" s="147"/>
    </row>
    <row r="28" spans="1:12" ht="39" customHeight="1" outlineLevel="2">
      <c r="A28" s="123" t="s">
        <v>644</v>
      </c>
      <c r="B28" s="143" t="s">
        <v>645</v>
      </c>
      <c r="C28" s="123"/>
      <c r="D28" s="143"/>
      <c r="E28" s="123"/>
      <c r="F28" s="143"/>
      <c r="G28" s="144">
        <v>989.94</v>
      </c>
      <c r="H28" s="144">
        <v>978.2</v>
      </c>
      <c r="I28" s="145">
        <f t="shared" si="0"/>
        <v>98.814069539568052</v>
      </c>
      <c r="J28" s="145">
        <f t="shared" si="2"/>
        <v>-11.740000000000009</v>
      </c>
      <c r="K28" s="149"/>
    </row>
    <row r="29" spans="1:12" ht="28.5" outlineLevel="3">
      <c r="A29" s="123" t="s">
        <v>646</v>
      </c>
      <c r="B29" s="143" t="s">
        <v>647</v>
      </c>
      <c r="C29" s="123"/>
      <c r="D29" s="143"/>
      <c r="E29" s="123"/>
      <c r="F29" s="143"/>
      <c r="G29" s="144">
        <v>903.75</v>
      </c>
      <c r="H29" s="144">
        <v>898.5</v>
      </c>
      <c r="I29" s="145">
        <f t="shared" si="0"/>
        <v>99.419087136929463</v>
      </c>
      <c r="J29" s="145">
        <f t="shared" si="2"/>
        <v>-5.25</v>
      </c>
      <c r="K29" s="149"/>
    </row>
    <row r="30" spans="1:12" ht="53.25" customHeight="1" outlineLevel="4">
      <c r="A30" s="58" t="s">
        <v>648</v>
      </c>
      <c r="B30" s="59" t="s">
        <v>649</v>
      </c>
      <c r="C30" s="58" t="s">
        <v>20</v>
      </c>
      <c r="D30" s="59" t="s">
        <v>13</v>
      </c>
      <c r="E30" s="58" t="s">
        <v>21</v>
      </c>
      <c r="F30" s="59" t="s">
        <v>22</v>
      </c>
      <c r="G30" s="151">
        <v>609.16</v>
      </c>
      <c r="H30" s="151">
        <v>609.16</v>
      </c>
      <c r="I30" s="152">
        <f t="shared" si="0"/>
        <v>100</v>
      </c>
      <c r="J30" s="152">
        <f t="shared" si="2"/>
        <v>0</v>
      </c>
      <c r="K30" s="149"/>
    </row>
    <row r="31" spans="1:12" ht="50.25" customHeight="1" outlineLevel="4">
      <c r="A31" s="58" t="s">
        <v>650</v>
      </c>
      <c r="B31" s="59" t="s">
        <v>651</v>
      </c>
      <c r="C31" s="58" t="s">
        <v>20</v>
      </c>
      <c r="D31" s="59" t="s">
        <v>13</v>
      </c>
      <c r="E31" s="58" t="s">
        <v>21</v>
      </c>
      <c r="F31" s="59" t="s">
        <v>22</v>
      </c>
      <c r="G31" s="151">
        <v>66.650000000000006</v>
      </c>
      <c r="H31" s="151">
        <v>61.4</v>
      </c>
      <c r="I31" s="152">
        <f t="shared" si="0"/>
        <v>92.123030757689421</v>
      </c>
      <c r="J31" s="152">
        <f t="shared" si="2"/>
        <v>-5.2500000000000071</v>
      </c>
      <c r="K31" s="154"/>
    </row>
    <row r="32" spans="1:12" ht="48.75" customHeight="1" outlineLevel="4">
      <c r="A32" s="58" t="s">
        <v>652</v>
      </c>
      <c r="B32" s="59" t="s">
        <v>653</v>
      </c>
      <c r="C32" s="58" t="s">
        <v>20</v>
      </c>
      <c r="D32" s="59" t="s">
        <v>13</v>
      </c>
      <c r="E32" s="58" t="s">
        <v>21</v>
      </c>
      <c r="F32" s="59" t="s">
        <v>22</v>
      </c>
      <c r="G32" s="151">
        <v>20</v>
      </c>
      <c r="H32" s="151">
        <v>20</v>
      </c>
      <c r="I32" s="152">
        <f t="shared" si="0"/>
        <v>100</v>
      </c>
      <c r="J32" s="152">
        <f t="shared" si="2"/>
        <v>0</v>
      </c>
      <c r="K32" s="149"/>
      <c r="L32" s="147"/>
    </row>
    <row r="33" spans="1:13" ht="49.5" customHeight="1" outlineLevel="4">
      <c r="A33" s="58" t="s">
        <v>654</v>
      </c>
      <c r="B33" s="59" t="s">
        <v>655</v>
      </c>
      <c r="C33" s="58" t="s">
        <v>20</v>
      </c>
      <c r="D33" s="59" t="s">
        <v>13</v>
      </c>
      <c r="E33" s="58" t="s">
        <v>21</v>
      </c>
      <c r="F33" s="59" t="s">
        <v>22</v>
      </c>
      <c r="G33" s="151">
        <v>88.34</v>
      </c>
      <c r="H33" s="151">
        <v>88.34</v>
      </c>
      <c r="I33" s="152">
        <f t="shared" si="0"/>
        <v>100</v>
      </c>
      <c r="J33" s="152">
        <f t="shared" si="2"/>
        <v>0</v>
      </c>
      <c r="K33" s="149"/>
    </row>
    <row r="34" spans="1:13" ht="51.75" customHeight="1" outlineLevel="4">
      <c r="A34" s="58" t="s">
        <v>656</v>
      </c>
      <c r="B34" s="59" t="s">
        <v>657</v>
      </c>
      <c r="C34" s="58" t="s">
        <v>20</v>
      </c>
      <c r="D34" s="59" t="s">
        <v>13</v>
      </c>
      <c r="E34" s="58" t="s">
        <v>21</v>
      </c>
      <c r="F34" s="59" t="s">
        <v>22</v>
      </c>
      <c r="G34" s="151">
        <v>76.41</v>
      </c>
      <c r="H34" s="151">
        <v>76.41</v>
      </c>
      <c r="I34" s="152">
        <f t="shared" si="0"/>
        <v>100</v>
      </c>
      <c r="J34" s="152">
        <f t="shared" si="2"/>
        <v>0</v>
      </c>
      <c r="K34" s="149"/>
    </row>
    <row r="35" spans="1:13" ht="54.75" customHeight="1" outlineLevel="4">
      <c r="A35" s="58" t="s">
        <v>658</v>
      </c>
      <c r="B35" s="59" t="s">
        <v>659</v>
      </c>
      <c r="C35" s="58" t="s">
        <v>20</v>
      </c>
      <c r="D35" s="59" t="s">
        <v>13</v>
      </c>
      <c r="E35" s="58" t="s">
        <v>21</v>
      </c>
      <c r="F35" s="59" t="s">
        <v>22</v>
      </c>
      <c r="G35" s="151">
        <v>43.2</v>
      </c>
      <c r="H35" s="151">
        <v>43.2</v>
      </c>
      <c r="I35" s="152">
        <f t="shared" si="0"/>
        <v>100</v>
      </c>
      <c r="J35" s="152">
        <f t="shared" si="2"/>
        <v>0</v>
      </c>
      <c r="K35" s="149"/>
    </row>
    <row r="36" spans="1:13" ht="39.75" customHeight="1" outlineLevel="3">
      <c r="A36" s="123" t="s">
        <v>660</v>
      </c>
      <c r="B36" s="143" t="s">
        <v>661</v>
      </c>
      <c r="C36" s="123"/>
      <c r="D36" s="143"/>
      <c r="E36" s="123"/>
      <c r="F36" s="143"/>
      <c r="G36" s="144">
        <v>86.19</v>
      </c>
      <c r="H36" s="144">
        <v>79.599999999999994</v>
      </c>
      <c r="I36" s="145">
        <f t="shared" si="0"/>
        <v>92.354101403875148</v>
      </c>
      <c r="J36" s="145">
        <f t="shared" si="2"/>
        <v>-6.5900000000000034</v>
      </c>
      <c r="K36" s="149"/>
    </row>
    <row r="37" spans="1:13" ht="60" customHeight="1" outlineLevel="4">
      <c r="A37" s="58" t="s">
        <v>662</v>
      </c>
      <c r="B37" s="59" t="s">
        <v>663</v>
      </c>
      <c r="C37" s="58" t="s">
        <v>20</v>
      </c>
      <c r="D37" s="59" t="s">
        <v>13</v>
      </c>
      <c r="E37" s="58" t="s">
        <v>21</v>
      </c>
      <c r="F37" s="59" t="s">
        <v>22</v>
      </c>
      <c r="G37" s="151">
        <v>79.599999999999994</v>
      </c>
      <c r="H37" s="151">
        <v>79.599999999999994</v>
      </c>
      <c r="I37" s="152">
        <f t="shared" si="0"/>
        <v>100</v>
      </c>
      <c r="J37" s="152">
        <f t="shared" si="2"/>
        <v>0</v>
      </c>
      <c r="K37" s="149"/>
      <c r="L37" s="147"/>
    </row>
    <row r="38" spans="1:13" ht="62.25" customHeight="1" outlineLevel="4">
      <c r="A38" s="58" t="s">
        <v>664</v>
      </c>
      <c r="B38" s="59" t="s">
        <v>665</v>
      </c>
      <c r="C38" s="58" t="s">
        <v>20</v>
      </c>
      <c r="D38" s="59" t="s">
        <v>13</v>
      </c>
      <c r="E38" s="58" t="s">
        <v>21</v>
      </c>
      <c r="F38" s="59" t="s">
        <v>22</v>
      </c>
      <c r="G38" s="151">
        <v>6.59</v>
      </c>
      <c r="H38" s="151">
        <v>0</v>
      </c>
      <c r="I38" s="152">
        <f t="shared" si="0"/>
        <v>0</v>
      </c>
      <c r="J38" s="152">
        <f t="shared" si="2"/>
        <v>-6.59</v>
      </c>
      <c r="K38" s="154" t="s">
        <v>1427</v>
      </c>
    </row>
    <row r="39" spans="1:13" ht="52.5" customHeight="1" outlineLevel="2">
      <c r="A39" s="123" t="s">
        <v>666</v>
      </c>
      <c r="B39" s="143" t="s">
        <v>667</v>
      </c>
      <c r="C39" s="123"/>
      <c r="D39" s="143"/>
      <c r="E39" s="123"/>
      <c r="F39" s="143"/>
      <c r="G39" s="144">
        <v>6685.38</v>
      </c>
      <c r="H39" s="144">
        <v>5950.14</v>
      </c>
      <c r="I39" s="145">
        <f t="shared" si="0"/>
        <v>89.00227062635183</v>
      </c>
      <c r="J39" s="145">
        <f t="shared" si="2"/>
        <v>-735.23999999999978</v>
      </c>
      <c r="K39" s="149"/>
    </row>
    <row r="40" spans="1:13" ht="42.75" outlineLevel="3">
      <c r="A40" s="123" t="s">
        <v>668</v>
      </c>
      <c r="B40" s="143" t="s">
        <v>669</v>
      </c>
      <c r="C40" s="123"/>
      <c r="D40" s="143"/>
      <c r="E40" s="123"/>
      <c r="F40" s="143"/>
      <c r="G40" s="144">
        <v>4745.3900000000003</v>
      </c>
      <c r="H40" s="144">
        <v>4130.24</v>
      </c>
      <c r="I40" s="145">
        <f t="shared" si="0"/>
        <v>87.036892647390403</v>
      </c>
      <c r="J40" s="145">
        <f t="shared" si="2"/>
        <v>-615.15000000000055</v>
      </c>
      <c r="K40" s="145"/>
      <c r="L40" s="147"/>
    </row>
    <row r="41" spans="1:13" ht="45" customHeight="1" outlineLevel="4">
      <c r="A41" s="58" t="s">
        <v>670</v>
      </c>
      <c r="B41" s="59" t="s">
        <v>671</v>
      </c>
      <c r="C41" s="58" t="s">
        <v>20</v>
      </c>
      <c r="D41" s="59" t="s">
        <v>13</v>
      </c>
      <c r="E41" s="58" t="s">
        <v>21</v>
      </c>
      <c r="F41" s="59" t="s">
        <v>22</v>
      </c>
      <c r="G41" s="151">
        <v>82.1</v>
      </c>
      <c r="H41" s="151">
        <v>82.1</v>
      </c>
      <c r="I41" s="152">
        <f t="shared" si="0"/>
        <v>100</v>
      </c>
      <c r="J41" s="152">
        <f t="shared" si="2"/>
        <v>0</v>
      </c>
      <c r="K41" s="145"/>
      <c r="L41" s="147"/>
    </row>
    <row r="42" spans="1:13" ht="63" customHeight="1" outlineLevel="4">
      <c r="A42" s="58" t="s">
        <v>672</v>
      </c>
      <c r="B42" s="59" t="s">
        <v>673</v>
      </c>
      <c r="C42" s="58" t="s">
        <v>1428</v>
      </c>
      <c r="D42" s="59" t="s">
        <v>278</v>
      </c>
      <c r="E42" s="58" t="s">
        <v>674</v>
      </c>
      <c r="F42" s="469" t="s">
        <v>1429</v>
      </c>
      <c r="G42" s="151">
        <v>578.98</v>
      </c>
      <c r="H42" s="151">
        <v>463.83</v>
      </c>
      <c r="I42" s="152">
        <f t="shared" si="0"/>
        <v>80.111575529379252</v>
      </c>
      <c r="J42" s="152">
        <f t="shared" si="2"/>
        <v>-115.15000000000003</v>
      </c>
      <c r="K42" s="153" t="s">
        <v>1557</v>
      </c>
      <c r="L42" s="147"/>
    </row>
    <row r="43" spans="1:13" ht="48.75" customHeight="1" outlineLevel="4">
      <c r="A43" s="58" t="s">
        <v>672</v>
      </c>
      <c r="B43" s="59" t="s">
        <v>673</v>
      </c>
      <c r="C43" s="58" t="s">
        <v>1430</v>
      </c>
      <c r="D43" s="59" t="s">
        <v>279</v>
      </c>
      <c r="E43" s="58" t="s">
        <v>678</v>
      </c>
      <c r="F43" s="479"/>
      <c r="G43" s="151">
        <v>0.1</v>
      </c>
      <c r="H43" s="151">
        <v>0.1</v>
      </c>
      <c r="I43" s="152">
        <f t="shared" si="0"/>
        <v>100</v>
      </c>
      <c r="J43" s="152">
        <f t="shared" si="2"/>
        <v>0</v>
      </c>
      <c r="K43" s="149"/>
    </row>
    <row r="44" spans="1:13" ht="48.75" customHeight="1" outlineLevel="4">
      <c r="A44" s="58" t="s">
        <v>672</v>
      </c>
      <c r="B44" s="59" t="s">
        <v>673</v>
      </c>
      <c r="C44" s="58" t="s">
        <v>1431</v>
      </c>
      <c r="D44" s="59" t="s">
        <v>280</v>
      </c>
      <c r="E44" s="58" t="s">
        <v>680</v>
      </c>
      <c r="F44" s="478"/>
      <c r="G44" s="151">
        <v>89.66</v>
      </c>
      <c r="H44" s="151">
        <v>89.66</v>
      </c>
      <c r="I44" s="152">
        <f t="shared" si="0"/>
        <v>100</v>
      </c>
      <c r="J44" s="152">
        <f t="shared" si="2"/>
        <v>0</v>
      </c>
      <c r="K44" s="149"/>
      <c r="M44" s="155"/>
    </row>
    <row r="45" spans="1:13" ht="49.5" customHeight="1" outlineLevel="4">
      <c r="A45" s="58" t="s">
        <v>672</v>
      </c>
      <c r="B45" s="59" t="s">
        <v>673</v>
      </c>
      <c r="C45" s="58" t="s">
        <v>1428</v>
      </c>
      <c r="D45" s="59" t="s">
        <v>278</v>
      </c>
      <c r="E45" s="58" t="s">
        <v>675</v>
      </c>
      <c r="F45" s="469" t="s">
        <v>1432</v>
      </c>
      <c r="G45" s="151">
        <v>1280.8499999999999</v>
      </c>
      <c r="H45" s="151">
        <v>1280.8499999999999</v>
      </c>
      <c r="I45" s="152">
        <f t="shared" si="0"/>
        <v>100</v>
      </c>
      <c r="J45" s="152">
        <f t="shared" si="2"/>
        <v>0</v>
      </c>
      <c r="K45" s="149"/>
    </row>
    <row r="46" spans="1:13" ht="52.5" customHeight="1" outlineLevel="4">
      <c r="A46" s="58" t="s">
        <v>672</v>
      </c>
      <c r="B46" s="59" t="s">
        <v>673</v>
      </c>
      <c r="C46" s="58" t="s">
        <v>1430</v>
      </c>
      <c r="D46" s="59" t="s">
        <v>279</v>
      </c>
      <c r="E46" s="58" t="s">
        <v>679</v>
      </c>
      <c r="F46" s="479"/>
      <c r="G46" s="151">
        <v>0.1</v>
      </c>
      <c r="H46" s="151">
        <v>0.1</v>
      </c>
      <c r="I46" s="152">
        <f t="shared" si="0"/>
        <v>100</v>
      </c>
      <c r="J46" s="152">
        <f t="shared" si="2"/>
        <v>0</v>
      </c>
      <c r="K46" s="149"/>
    </row>
    <row r="47" spans="1:13" ht="52.5" customHeight="1" outlineLevel="4">
      <c r="A47" s="58" t="s">
        <v>672</v>
      </c>
      <c r="B47" s="59" t="s">
        <v>673</v>
      </c>
      <c r="C47" s="58" t="s">
        <v>1431</v>
      </c>
      <c r="D47" s="59" t="s">
        <v>280</v>
      </c>
      <c r="E47" s="58" t="s">
        <v>681</v>
      </c>
      <c r="F47" s="478"/>
      <c r="G47" s="151">
        <v>152.38</v>
      </c>
      <c r="H47" s="151">
        <v>152.38</v>
      </c>
      <c r="I47" s="152">
        <f t="shared" si="0"/>
        <v>100</v>
      </c>
      <c r="J47" s="152">
        <f t="shared" si="2"/>
        <v>0</v>
      </c>
      <c r="K47" s="149"/>
    </row>
    <row r="48" spans="1:13" ht="61.5" customHeight="1" outlineLevel="4">
      <c r="A48" s="58" t="s">
        <v>672</v>
      </c>
      <c r="B48" s="59" t="s">
        <v>673</v>
      </c>
      <c r="C48" s="58" t="s">
        <v>1428</v>
      </c>
      <c r="D48" s="59" t="s">
        <v>278</v>
      </c>
      <c r="E48" s="58" t="s">
        <v>676</v>
      </c>
      <c r="F48" s="469" t="s">
        <v>1433</v>
      </c>
      <c r="G48" s="151">
        <v>253.04</v>
      </c>
      <c r="H48" s="151">
        <v>253.04</v>
      </c>
      <c r="I48" s="152">
        <f t="shared" si="0"/>
        <v>100</v>
      </c>
      <c r="J48" s="152">
        <f t="shared" si="2"/>
        <v>0</v>
      </c>
      <c r="K48" s="149"/>
    </row>
    <row r="49" spans="1:12" ht="63.75" customHeight="1" outlineLevel="4">
      <c r="A49" s="58" t="s">
        <v>672</v>
      </c>
      <c r="B49" s="59" t="s">
        <v>673</v>
      </c>
      <c r="C49" s="58" t="s">
        <v>1431</v>
      </c>
      <c r="D49" s="59" t="s">
        <v>280</v>
      </c>
      <c r="E49" s="58" t="s">
        <v>682</v>
      </c>
      <c r="F49" s="479"/>
      <c r="G49" s="151">
        <v>32.67</v>
      </c>
      <c r="H49" s="151">
        <v>32.67</v>
      </c>
      <c r="I49" s="152">
        <f t="shared" si="0"/>
        <v>100</v>
      </c>
      <c r="J49" s="152">
        <f t="shared" si="2"/>
        <v>0</v>
      </c>
      <c r="K49" s="149"/>
    </row>
    <row r="50" spans="1:12" ht="63" customHeight="1" outlineLevel="4">
      <c r="A50" s="58" t="s">
        <v>672</v>
      </c>
      <c r="B50" s="59" t="s">
        <v>673</v>
      </c>
      <c r="C50" s="58" t="s">
        <v>1434</v>
      </c>
      <c r="D50" s="59" t="s">
        <v>281</v>
      </c>
      <c r="E50" s="58" t="s">
        <v>682</v>
      </c>
      <c r="F50" s="478"/>
      <c r="G50" s="151">
        <v>0.1</v>
      </c>
      <c r="H50" s="151">
        <v>0.1</v>
      </c>
      <c r="I50" s="152">
        <f t="shared" si="0"/>
        <v>100</v>
      </c>
      <c r="J50" s="152">
        <f t="shared" si="2"/>
        <v>0</v>
      </c>
      <c r="K50" s="149"/>
    </row>
    <row r="51" spans="1:12" ht="62.25" customHeight="1" outlineLevel="4">
      <c r="A51" s="58" t="s">
        <v>683</v>
      </c>
      <c r="B51" s="59" t="s">
        <v>302</v>
      </c>
      <c r="C51" s="58" t="s">
        <v>1435</v>
      </c>
      <c r="D51" s="59" t="s">
        <v>122</v>
      </c>
      <c r="E51" s="58" t="s">
        <v>684</v>
      </c>
      <c r="F51" s="469" t="s">
        <v>1436</v>
      </c>
      <c r="G51" s="151">
        <v>317.61</v>
      </c>
      <c r="H51" s="151">
        <v>317.61</v>
      </c>
      <c r="I51" s="152">
        <f t="shared" si="0"/>
        <v>100</v>
      </c>
      <c r="J51" s="152">
        <f t="shared" si="2"/>
        <v>0</v>
      </c>
      <c r="K51" s="149"/>
    </row>
    <row r="52" spans="1:12" ht="106.5" customHeight="1" outlineLevel="4">
      <c r="A52" s="58" t="s">
        <v>683</v>
      </c>
      <c r="B52" s="59" t="s">
        <v>302</v>
      </c>
      <c r="C52" s="58" t="s">
        <v>1437</v>
      </c>
      <c r="D52" s="59" t="s">
        <v>124</v>
      </c>
      <c r="E52" s="58" t="s">
        <v>686</v>
      </c>
      <c r="F52" s="478"/>
      <c r="G52" s="151">
        <v>317.61</v>
      </c>
      <c r="H52" s="151">
        <v>317.61</v>
      </c>
      <c r="I52" s="152">
        <f t="shared" si="0"/>
        <v>100</v>
      </c>
      <c r="J52" s="152">
        <f t="shared" si="2"/>
        <v>0</v>
      </c>
      <c r="K52" s="149"/>
    </row>
    <row r="53" spans="1:12" ht="67.5" customHeight="1" outlineLevel="4">
      <c r="A53" s="58" t="s">
        <v>683</v>
      </c>
      <c r="B53" s="59" t="s">
        <v>302</v>
      </c>
      <c r="C53" s="58" t="s">
        <v>1435</v>
      </c>
      <c r="D53" s="59" t="s">
        <v>122</v>
      </c>
      <c r="E53" s="58" t="s">
        <v>685</v>
      </c>
      <c r="F53" s="469" t="s">
        <v>1438</v>
      </c>
      <c r="G53" s="151">
        <v>570.1</v>
      </c>
      <c r="H53" s="151">
        <v>570.1</v>
      </c>
      <c r="I53" s="152">
        <f t="shared" si="0"/>
        <v>100</v>
      </c>
      <c r="J53" s="152">
        <f t="shared" si="2"/>
        <v>0</v>
      </c>
      <c r="K53" s="149"/>
    </row>
    <row r="54" spans="1:12" ht="87.75" customHeight="1" outlineLevel="4">
      <c r="A54" s="58" t="s">
        <v>683</v>
      </c>
      <c r="B54" s="59" t="s">
        <v>302</v>
      </c>
      <c r="C54" s="58" t="s">
        <v>1437</v>
      </c>
      <c r="D54" s="59" t="s">
        <v>124</v>
      </c>
      <c r="E54" s="58" t="s">
        <v>687</v>
      </c>
      <c r="F54" s="478"/>
      <c r="G54" s="151">
        <v>570.1</v>
      </c>
      <c r="H54" s="151">
        <v>570.1</v>
      </c>
      <c r="I54" s="152">
        <f t="shared" si="0"/>
        <v>100</v>
      </c>
      <c r="J54" s="152">
        <f t="shared" si="2"/>
        <v>0</v>
      </c>
      <c r="K54" s="149"/>
    </row>
    <row r="55" spans="1:12" ht="159.75" customHeight="1" outlineLevel="4">
      <c r="A55" s="58" t="s">
        <v>683</v>
      </c>
      <c r="B55" s="59" t="s">
        <v>302</v>
      </c>
      <c r="C55" s="58" t="s">
        <v>1439</v>
      </c>
      <c r="D55" s="59" t="s">
        <v>124</v>
      </c>
      <c r="E55" s="58" t="s">
        <v>688</v>
      </c>
      <c r="F55" s="59" t="s">
        <v>1440</v>
      </c>
      <c r="G55" s="151">
        <v>500</v>
      </c>
      <c r="H55" s="151">
        <v>0</v>
      </c>
      <c r="I55" s="152">
        <f t="shared" si="0"/>
        <v>0</v>
      </c>
      <c r="J55" s="152">
        <f t="shared" si="2"/>
        <v>-500</v>
      </c>
      <c r="K55" s="153" t="s">
        <v>1441</v>
      </c>
    </row>
    <row r="56" spans="1:12" ht="28.5" outlineLevel="3">
      <c r="A56" s="123" t="s">
        <v>689</v>
      </c>
      <c r="B56" s="143" t="s">
        <v>690</v>
      </c>
      <c r="C56" s="123"/>
      <c r="D56" s="143"/>
      <c r="E56" s="123"/>
      <c r="F56" s="143"/>
      <c r="G56" s="144">
        <v>1939.99</v>
      </c>
      <c r="H56" s="144">
        <v>1819.9</v>
      </c>
      <c r="I56" s="145">
        <f t="shared" si="0"/>
        <v>93.809761905989205</v>
      </c>
      <c r="J56" s="145">
        <f t="shared" si="2"/>
        <v>-120.08999999999992</v>
      </c>
      <c r="K56" s="149"/>
    </row>
    <row r="57" spans="1:12" ht="60.75" customHeight="1" outlineLevel="4">
      <c r="A57" s="58" t="s">
        <v>691</v>
      </c>
      <c r="B57" s="59" t="s">
        <v>692</v>
      </c>
      <c r="C57" s="58" t="s">
        <v>20</v>
      </c>
      <c r="D57" s="59" t="s">
        <v>13</v>
      </c>
      <c r="E57" s="58" t="s">
        <v>21</v>
      </c>
      <c r="F57" s="59" t="s">
        <v>22</v>
      </c>
      <c r="G57" s="151">
        <v>461.76</v>
      </c>
      <c r="H57" s="151">
        <v>430.66</v>
      </c>
      <c r="I57" s="152">
        <f t="shared" si="0"/>
        <v>93.264899514899525</v>
      </c>
      <c r="J57" s="152">
        <f t="shared" si="2"/>
        <v>-31.099999999999966</v>
      </c>
      <c r="K57" s="485" t="s">
        <v>1426</v>
      </c>
    </row>
    <row r="58" spans="1:12" ht="39.75" customHeight="1" outlineLevel="4">
      <c r="A58" s="58" t="s">
        <v>693</v>
      </c>
      <c r="B58" s="59" t="s">
        <v>694</v>
      </c>
      <c r="C58" s="58" t="s">
        <v>1442</v>
      </c>
      <c r="D58" s="59" t="s">
        <v>13</v>
      </c>
      <c r="E58" s="58" t="s">
        <v>21</v>
      </c>
      <c r="F58" s="469" t="s">
        <v>22</v>
      </c>
      <c r="G58" s="151">
        <v>632.39</v>
      </c>
      <c r="H58" s="151">
        <v>589.02</v>
      </c>
      <c r="I58" s="152">
        <f t="shared" si="0"/>
        <v>93.141890289220271</v>
      </c>
      <c r="J58" s="152">
        <f t="shared" si="2"/>
        <v>-43.370000000000005</v>
      </c>
      <c r="K58" s="486"/>
    </row>
    <row r="59" spans="1:12" ht="36.75" customHeight="1" outlineLevel="4">
      <c r="A59" s="58" t="s">
        <v>693</v>
      </c>
      <c r="B59" s="59" t="s">
        <v>694</v>
      </c>
      <c r="C59" s="58" t="s">
        <v>1443</v>
      </c>
      <c r="D59" s="59" t="s">
        <v>695</v>
      </c>
      <c r="E59" s="58" t="s">
        <v>21</v>
      </c>
      <c r="F59" s="478"/>
      <c r="G59" s="151">
        <v>39.1</v>
      </c>
      <c r="H59" s="151">
        <v>39.1</v>
      </c>
      <c r="I59" s="152">
        <f t="shared" si="0"/>
        <v>100</v>
      </c>
      <c r="J59" s="152">
        <f t="shared" si="2"/>
        <v>0</v>
      </c>
      <c r="K59" s="149"/>
    </row>
    <row r="60" spans="1:12" ht="62.25" customHeight="1" outlineLevel="4">
      <c r="A60" s="58" t="s">
        <v>696</v>
      </c>
      <c r="B60" s="59" t="s">
        <v>697</v>
      </c>
      <c r="C60" s="58" t="s">
        <v>20</v>
      </c>
      <c r="D60" s="59" t="s">
        <v>13</v>
      </c>
      <c r="E60" s="58" t="s">
        <v>21</v>
      </c>
      <c r="F60" s="59" t="s">
        <v>22</v>
      </c>
      <c r="G60" s="151">
        <v>406.8</v>
      </c>
      <c r="H60" s="151">
        <v>406.8</v>
      </c>
      <c r="I60" s="152">
        <f t="shared" si="0"/>
        <v>100</v>
      </c>
      <c r="J60" s="152">
        <f t="shared" si="2"/>
        <v>0</v>
      </c>
      <c r="K60" s="149"/>
      <c r="L60" s="147"/>
    </row>
    <row r="61" spans="1:12" ht="84.75" customHeight="1" outlineLevel="4">
      <c r="A61" s="58" t="s">
        <v>698</v>
      </c>
      <c r="B61" s="59" t="s">
        <v>699</v>
      </c>
      <c r="C61" s="58" t="s">
        <v>20</v>
      </c>
      <c r="D61" s="59" t="s">
        <v>13</v>
      </c>
      <c r="E61" s="58" t="s">
        <v>700</v>
      </c>
      <c r="F61" s="59" t="s">
        <v>701</v>
      </c>
      <c r="G61" s="151">
        <v>11.58</v>
      </c>
      <c r="H61" s="151">
        <v>11.58</v>
      </c>
      <c r="I61" s="152">
        <f t="shared" si="0"/>
        <v>100</v>
      </c>
      <c r="J61" s="152">
        <f t="shared" si="2"/>
        <v>0</v>
      </c>
      <c r="K61" s="149"/>
    </row>
    <row r="62" spans="1:12" ht="40.5" customHeight="1" outlineLevel="4">
      <c r="A62" s="58" t="s">
        <v>698</v>
      </c>
      <c r="B62" s="59" t="s">
        <v>699</v>
      </c>
      <c r="C62" s="58" t="s">
        <v>20</v>
      </c>
      <c r="D62" s="59" t="s">
        <v>13</v>
      </c>
      <c r="E62" s="58" t="s">
        <v>702</v>
      </c>
      <c r="F62" s="59" t="s">
        <v>703</v>
      </c>
      <c r="G62" s="151">
        <v>26.61</v>
      </c>
      <c r="H62" s="151">
        <v>26.61</v>
      </c>
      <c r="I62" s="152">
        <f t="shared" si="0"/>
        <v>100</v>
      </c>
      <c r="J62" s="152">
        <f t="shared" si="2"/>
        <v>0</v>
      </c>
      <c r="K62" s="149"/>
    </row>
    <row r="63" spans="1:12" ht="66.75" customHeight="1" outlineLevel="4">
      <c r="A63" s="58" t="s">
        <v>698</v>
      </c>
      <c r="B63" s="59" t="s">
        <v>699</v>
      </c>
      <c r="C63" s="58" t="s">
        <v>20</v>
      </c>
      <c r="D63" s="59" t="s">
        <v>13</v>
      </c>
      <c r="E63" s="58" t="s">
        <v>704</v>
      </c>
      <c r="F63" s="59" t="s">
        <v>705</v>
      </c>
      <c r="G63" s="151">
        <v>45.6</v>
      </c>
      <c r="H63" s="151">
        <v>0</v>
      </c>
      <c r="I63" s="152">
        <f t="shared" si="0"/>
        <v>0</v>
      </c>
      <c r="J63" s="152">
        <f t="shared" si="2"/>
        <v>-45.6</v>
      </c>
      <c r="K63" s="154" t="s">
        <v>1444</v>
      </c>
    </row>
    <row r="64" spans="1:12" ht="60.75" customHeight="1" outlineLevel="4">
      <c r="A64" s="58" t="s">
        <v>698</v>
      </c>
      <c r="B64" s="59" t="s">
        <v>699</v>
      </c>
      <c r="C64" s="58" t="s">
        <v>20</v>
      </c>
      <c r="D64" s="59" t="s">
        <v>13</v>
      </c>
      <c r="E64" s="58" t="s">
        <v>21</v>
      </c>
      <c r="F64" s="59" t="s">
        <v>22</v>
      </c>
      <c r="G64" s="151">
        <v>47.31</v>
      </c>
      <c r="H64" s="151">
        <v>47.31</v>
      </c>
      <c r="I64" s="152">
        <f t="shared" si="0"/>
        <v>100</v>
      </c>
      <c r="J64" s="152">
        <f t="shared" si="2"/>
        <v>0</v>
      </c>
      <c r="K64" s="149"/>
    </row>
    <row r="65" spans="1:12" ht="63.75" customHeight="1" outlineLevel="4">
      <c r="A65" s="58" t="s">
        <v>698</v>
      </c>
      <c r="B65" s="59" t="s">
        <v>699</v>
      </c>
      <c r="C65" s="58" t="s">
        <v>20</v>
      </c>
      <c r="D65" s="59" t="s">
        <v>13</v>
      </c>
      <c r="E65" s="58" t="s">
        <v>706</v>
      </c>
      <c r="F65" s="59" t="s">
        <v>707</v>
      </c>
      <c r="G65" s="151">
        <v>67.44</v>
      </c>
      <c r="H65" s="151">
        <v>67.41</v>
      </c>
      <c r="I65" s="152">
        <f t="shared" si="0"/>
        <v>99.955516014234874</v>
      </c>
      <c r="J65" s="152">
        <f t="shared" si="2"/>
        <v>-3.0000000000001137E-2</v>
      </c>
      <c r="K65" s="149"/>
    </row>
    <row r="66" spans="1:12" ht="115.5" customHeight="1" outlineLevel="4">
      <c r="A66" s="58" t="s">
        <v>698</v>
      </c>
      <c r="B66" s="59" t="s">
        <v>699</v>
      </c>
      <c r="C66" s="58" t="s">
        <v>20</v>
      </c>
      <c r="D66" s="59" t="s">
        <v>13</v>
      </c>
      <c r="E66" s="58" t="s">
        <v>708</v>
      </c>
      <c r="F66" s="59" t="s">
        <v>677</v>
      </c>
      <c r="G66" s="151">
        <v>34.979999999999997</v>
      </c>
      <c r="H66" s="151">
        <v>34.979999999999997</v>
      </c>
      <c r="I66" s="152">
        <f t="shared" si="0"/>
        <v>100</v>
      </c>
      <c r="J66" s="152">
        <f t="shared" si="2"/>
        <v>0</v>
      </c>
      <c r="K66" s="149"/>
    </row>
    <row r="67" spans="1:12" ht="66.75" customHeight="1" outlineLevel="4">
      <c r="A67" s="58" t="s">
        <v>709</v>
      </c>
      <c r="B67" s="59" t="s">
        <v>710</v>
      </c>
      <c r="C67" s="58" t="s">
        <v>20</v>
      </c>
      <c r="D67" s="59" t="s">
        <v>13</v>
      </c>
      <c r="E67" s="58" t="s">
        <v>711</v>
      </c>
      <c r="F67" s="59" t="s">
        <v>712</v>
      </c>
      <c r="G67" s="151">
        <v>166.43</v>
      </c>
      <c r="H67" s="151">
        <v>166.43</v>
      </c>
      <c r="I67" s="152">
        <f t="shared" si="0"/>
        <v>100</v>
      </c>
      <c r="J67" s="152">
        <f t="shared" si="2"/>
        <v>0</v>
      </c>
      <c r="K67" s="149"/>
    </row>
    <row r="68" spans="1:12" ht="48.75" customHeight="1" outlineLevel="2">
      <c r="A68" s="123" t="s">
        <v>713</v>
      </c>
      <c r="B68" s="143" t="s">
        <v>714</v>
      </c>
      <c r="C68" s="123"/>
      <c r="D68" s="143"/>
      <c r="E68" s="123"/>
      <c r="F68" s="143"/>
      <c r="G68" s="144">
        <v>13555.34</v>
      </c>
      <c r="H68" s="144">
        <v>13007.3</v>
      </c>
      <c r="I68" s="145">
        <f t="shared" si="0"/>
        <v>95.957017677166334</v>
      </c>
      <c r="J68" s="145">
        <f t="shared" si="2"/>
        <v>-548.04000000000087</v>
      </c>
      <c r="K68" s="149"/>
    </row>
    <row r="69" spans="1:12" ht="28.5" outlineLevel="3">
      <c r="A69" s="123" t="s">
        <v>715</v>
      </c>
      <c r="B69" s="143" t="s">
        <v>716</v>
      </c>
      <c r="C69" s="123"/>
      <c r="D69" s="143"/>
      <c r="E69" s="123"/>
      <c r="F69" s="143"/>
      <c r="G69" s="144">
        <v>13555.34</v>
      </c>
      <c r="H69" s="144">
        <v>13007.3</v>
      </c>
      <c r="I69" s="145">
        <f t="shared" si="0"/>
        <v>95.957017677166334</v>
      </c>
      <c r="J69" s="145">
        <f t="shared" si="2"/>
        <v>-548.04000000000087</v>
      </c>
      <c r="K69" s="149"/>
    </row>
    <row r="70" spans="1:12" ht="81.75" customHeight="1" outlineLevel="4">
      <c r="A70" s="58" t="s">
        <v>717</v>
      </c>
      <c r="B70" s="59" t="s">
        <v>718</v>
      </c>
      <c r="C70" s="58" t="s">
        <v>20</v>
      </c>
      <c r="D70" s="59" t="s">
        <v>13</v>
      </c>
      <c r="E70" s="58" t="s">
        <v>719</v>
      </c>
      <c r="F70" s="59" t="s">
        <v>720</v>
      </c>
      <c r="G70" s="151">
        <v>233.92</v>
      </c>
      <c r="H70" s="151">
        <v>192</v>
      </c>
      <c r="I70" s="152">
        <f t="shared" si="0"/>
        <v>82.079343365253081</v>
      </c>
      <c r="J70" s="152">
        <f t="shared" si="2"/>
        <v>-41.919999999999987</v>
      </c>
      <c r="K70" s="154" t="s">
        <v>1445</v>
      </c>
    </row>
    <row r="71" spans="1:12" ht="106.5" customHeight="1" outlineLevel="4">
      <c r="A71" s="58" t="s">
        <v>717</v>
      </c>
      <c r="B71" s="59" t="s">
        <v>718</v>
      </c>
      <c r="C71" s="58" t="s">
        <v>20</v>
      </c>
      <c r="D71" s="59" t="s">
        <v>13</v>
      </c>
      <c r="E71" s="58" t="s">
        <v>21</v>
      </c>
      <c r="F71" s="59" t="s">
        <v>22</v>
      </c>
      <c r="G71" s="151">
        <v>185</v>
      </c>
      <c r="H71" s="151">
        <v>53.11</v>
      </c>
      <c r="I71" s="152">
        <f t="shared" si="0"/>
        <v>28.70810810810811</v>
      </c>
      <c r="J71" s="152">
        <f t="shared" si="2"/>
        <v>-131.88999999999999</v>
      </c>
      <c r="K71" s="154" t="s">
        <v>1445</v>
      </c>
    </row>
    <row r="72" spans="1:12" ht="90" customHeight="1" outlineLevel="4">
      <c r="A72" s="58" t="s">
        <v>721</v>
      </c>
      <c r="B72" s="59" t="s">
        <v>722</v>
      </c>
      <c r="C72" s="58" t="s">
        <v>20</v>
      </c>
      <c r="D72" s="59" t="s">
        <v>13</v>
      </c>
      <c r="E72" s="58" t="s">
        <v>21</v>
      </c>
      <c r="F72" s="59" t="s">
        <v>22</v>
      </c>
      <c r="G72" s="151">
        <v>91.22</v>
      </c>
      <c r="H72" s="151">
        <v>91.22</v>
      </c>
      <c r="I72" s="152">
        <f t="shared" si="0"/>
        <v>100</v>
      </c>
      <c r="J72" s="152">
        <f t="shared" si="2"/>
        <v>0</v>
      </c>
      <c r="K72" s="149"/>
    </row>
    <row r="73" spans="1:12" ht="87" customHeight="1" outlineLevel="4">
      <c r="A73" s="58" t="s">
        <v>723</v>
      </c>
      <c r="B73" s="59" t="s">
        <v>724</v>
      </c>
      <c r="C73" s="58" t="s">
        <v>20</v>
      </c>
      <c r="D73" s="59" t="s">
        <v>13</v>
      </c>
      <c r="E73" s="58" t="s">
        <v>21</v>
      </c>
      <c r="F73" s="59" t="s">
        <v>22</v>
      </c>
      <c r="G73" s="151">
        <v>1306.7</v>
      </c>
      <c r="H73" s="151">
        <v>1183.51</v>
      </c>
      <c r="I73" s="152">
        <f t="shared" si="0"/>
        <v>90.572434376674067</v>
      </c>
      <c r="J73" s="152">
        <f t="shared" si="2"/>
        <v>-123.19000000000005</v>
      </c>
      <c r="K73" s="154" t="s">
        <v>1426</v>
      </c>
      <c r="L73" s="147"/>
    </row>
    <row r="74" spans="1:12" ht="87" customHeight="1" outlineLevel="4">
      <c r="A74" s="58" t="s">
        <v>725</v>
      </c>
      <c r="B74" s="59" t="s">
        <v>726</v>
      </c>
      <c r="C74" s="58" t="s">
        <v>20</v>
      </c>
      <c r="D74" s="59" t="s">
        <v>13</v>
      </c>
      <c r="E74" s="58" t="s">
        <v>21</v>
      </c>
      <c r="F74" s="59" t="s">
        <v>22</v>
      </c>
      <c r="G74" s="151">
        <v>1912.56</v>
      </c>
      <c r="H74" s="151">
        <v>1777.01</v>
      </c>
      <c r="I74" s="152">
        <f t="shared" si="0"/>
        <v>92.912640649182251</v>
      </c>
      <c r="J74" s="152">
        <f t="shared" si="2"/>
        <v>-135.54999999999995</v>
      </c>
      <c r="K74" s="154" t="s">
        <v>1426</v>
      </c>
    </row>
    <row r="75" spans="1:12" ht="51.75" customHeight="1" outlineLevel="4">
      <c r="A75" s="58" t="s">
        <v>727</v>
      </c>
      <c r="B75" s="59" t="s">
        <v>728</v>
      </c>
      <c r="C75" s="58" t="s">
        <v>1442</v>
      </c>
      <c r="D75" s="59" t="s">
        <v>13</v>
      </c>
      <c r="E75" s="58" t="s">
        <v>138</v>
      </c>
      <c r="F75" s="469" t="s">
        <v>139</v>
      </c>
      <c r="G75" s="151">
        <v>9085.51</v>
      </c>
      <c r="H75" s="151">
        <v>9084.59</v>
      </c>
      <c r="I75" s="152">
        <f t="shared" si="0"/>
        <v>99.989873986160376</v>
      </c>
      <c r="J75" s="152">
        <f t="shared" si="2"/>
        <v>-0.92000000000007276</v>
      </c>
      <c r="K75" s="156"/>
    </row>
    <row r="76" spans="1:12" ht="39" customHeight="1" outlineLevel="4">
      <c r="A76" s="58" t="s">
        <v>727</v>
      </c>
      <c r="B76" s="59" t="s">
        <v>728</v>
      </c>
      <c r="C76" s="58" t="s">
        <v>1446</v>
      </c>
      <c r="D76" s="59" t="s">
        <v>729</v>
      </c>
      <c r="E76" s="58" t="s">
        <v>138</v>
      </c>
      <c r="F76" s="479"/>
      <c r="G76" s="151">
        <v>51.7</v>
      </c>
      <c r="H76" s="151">
        <v>51.7</v>
      </c>
      <c r="I76" s="152">
        <f t="shared" ref="I76:I109" si="3">H76/G76*100</f>
        <v>100</v>
      </c>
      <c r="J76" s="152">
        <f t="shared" si="2"/>
        <v>0</v>
      </c>
      <c r="K76" s="149"/>
    </row>
    <row r="77" spans="1:12" ht="55.5" customHeight="1" outlineLevel="4">
      <c r="A77" s="58" t="s">
        <v>727</v>
      </c>
      <c r="B77" s="59" t="s">
        <v>728</v>
      </c>
      <c r="C77" s="58" t="s">
        <v>1443</v>
      </c>
      <c r="D77" s="59" t="s">
        <v>695</v>
      </c>
      <c r="E77" s="58" t="s">
        <v>138</v>
      </c>
      <c r="F77" s="479"/>
      <c r="G77" s="151">
        <v>357.82</v>
      </c>
      <c r="H77" s="151">
        <v>357.82</v>
      </c>
      <c r="I77" s="152">
        <f t="shared" si="3"/>
        <v>100</v>
      </c>
      <c r="J77" s="152">
        <f t="shared" si="2"/>
        <v>0</v>
      </c>
      <c r="K77" s="149"/>
    </row>
    <row r="78" spans="1:12" ht="52.5" customHeight="1" outlineLevel="4">
      <c r="A78" s="58" t="s">
        <v>727</v>
      </c>
      <c r="B78" s="59" t="s">
        <v>728</v>
      </c>
      <c r="C78" s="58" t="s">
        <v>1447</v>
      </c>
      <c r="D78" s="59" t="s">
        <v>730</v>
      </c>
      <c r="E78" s="58" t="s">
        <v>138</v>
      </c>
      <c r="F78" s="479"/>
      <c r="G78" s="151">
        <v>32.01</v>
      </c>
      <c r="H78" s="151">
        <v>32.01</v>
      </c>
      <c r="I78" s="152">
        <f t="shared" si="3"/>
        <v>100</v>
      </c>
      <c r="J78" s="152">
        <f t="shared" si="2"/>
        <v>0</v>
      </c>
      <c r="K78" s="149"/>
    </row>
    <row r="79" spans="1:12" ht="51" customHeight="1" outlineLevel="4">
      <c r="A79" s="58" t="s">
        <v>727</v>
      </c>
      <c r="B79" s="59" t="s">
        <v>728</v>
      </c>
      <c r="C79" s="58" t="s">
        <v>1448</v>
      </c>
      <c r="D79" s="59" t="s">
        <v>414</v>
      </c>
      <c r="E79" s="58" t="s">
        <v>138</v>
      </c>
      <c r="F79" s="478"/>
      <c r="G79" s="151">
        <v>27.35</v>
      </c>
      <c r="H79" s="151">
        <v>27.35</v>
      </c>
      <c r="I79" s="152">
        <f t="shared" si="3"/>
        <v>100</v>
      </c>
      <c r="J79" s="152">
        <f t="shared" ref="J79:J109" si="4">H79-G79</f>
        <v>0</v>
      </c>
      <c r="K79" s="149"/>
    </row>
    <row r="80" spans="1:12" ht="88.5" customHeight="1" outlineLevel="4">
      <c r="A80" s="58" t="s">
        <v>731</v>
      </c>
      <c r="B80" s="59" t="s">
        <v>732</v>
      </c>
      <c r="C80" s="58" t="s">
        <v>20</v>
      </c>
      <c r="D80" s="59" t="s">
        <v>13</v>
      </c>
      <c r="E80" s="58" t="s">
        <v>21</v>
      </c>
      <c r="F80" s="59" t="s">
        <v>22</v>
      </c>
      <c r="G80" s="151">
        <v>271.55</v>
      </c>
      <c r="H80" s="151">
        <v>156.99</v>
      </c>
      <c r="I80" s="152">
        <f t="shared" si="3"/>
        <v>57.81255754004787</v>
      </c>
      <c r="J80" s="152">
        <f t="shared" si="4"/>
        <v>-114.56</v>
      </c>
      <c r="K80" s="154" t="s">
        <v>1449</v>
      </c>
    </row>
    <row r="81" spans="1:12" ht="28.5" outlineLevel="2">
      <c r="A81" s="123" t="s">
        <v>733</v>
      </c>
      <c r="B81" s="143" t="s">
        <v>227</v>
      </c>
      <c r="C81" s="123"/>
      <c r="D81" s="143"/>
      <c r="E81" s="123"/>
      <c r="F81" s="143"/>
      <c r="G81" s="144">
        <v>10912.77</v>
      </c>
      <c r="H81" s="148">
        <v>10734.93</v>
      </c>
      <c r="I81" s="145">
        <f t="shared" si="3"/>
        <v>98.370349599597546</v>
      </c>
      <c r="J81" s="145">
        <f t="shared" si="4"/>
        <v>-177.84000000000015</v>
      </c>
      <c r="K81" s="149"/>
    </row>
    <row r="82" spans="1:12" ht="28.5" outlineLevel="3">
      <c r="A82" s="123" t="s">
        <v>734</v>
      </c>
      <c r="B82" s="143" t="s">
        <v>133</v>
      </c>
      <c r="C82" s="123"/>
      <c r="D82" s="143"/>
      <c r="E82" s="123"/>
      <c r="F82" s="143"/>
      <c r="G82" s="144">
        <v>10912.77</v>
      </c>
      <c r="H82" s="144">
        <v>10734.93</v>
      </c>
      <c r="I82" s="145">
        <f t="shared" si="3"/>
        <v>98.370349599597546</v>
      </c>
      <c r="J82" s="145">
        <f t="shared" si="4"/>
        <v>-177.84000000000015</v>
      </c>
      <c r="K82" s="149"/>
    </row>
    <row r="83" spans="1:12" ht="47.25" customHeight="1" outlineLevel="4">
      <c r="A83" s="58" t="s">
        <v>735</v>
      </c>
      <c r="B83" s="59" t="s">
        <v>135</v>
      </c>
      <c r="C83" s="58" t="s">
        <v>1442</v>
      </c>
      <c r="D83" s="59" t="s">
        <v>13</v>
      </c>
      <c r="E83" s="58" t="s">
        <v>409</v>
      </c>
      <c r="F83" s="469" t="s">
        <v>22</v>
      </c>
      <c r="G83" s="151">
        <v>4411.66</v>
      </c>
      <c r="H83" s="151">
        <v>4370.54</v>
      </c>
      <c r="I83" s="152">
        <f t="shared" si="3"/>
        <v>99.067924545409213</v>
      </c>
      <c r="J83" s="152">
        <f t="shared" si="4"/>
        <v>-41.119999999999891</v>
      </c>
      <c r="K83" s="154"/>
    </row>
    <row r="84" spans="1:12" ht="46.5" customHeight="1" outlineLevel="4">
      <c r="A84" s="58" t="s">
        <v>735</v>
      </c>
      <c r="B84" s="59" t="s">
        <v>135</v>
      </c>
      <c r="C84" s="58" t="s">
        <v>1442</v>
      </c>
      <c r="D84" s="59" t="s">
        <v>13</v>
      </c>
      <c r="E84" s="58" t="s">
        <v>411</v>
      </c>
      <c r="F84" s="478"/>
      <c r="G84" s="151">
        <v>1325.13</v>
      </c>
      <c r="H84" s="151">
        <v>1324.92</v>
      </c>
      <c r="I84" s="152">
        <f t="shared" si="3"/>
        <v>99.98415249824545</v>
      </c>
      <c r="J84" s="152">
        <f t="shared" si="4"/>
        <v>-0.21000000000003638</v>
      </c>
      <c r="K84" s="156"/>
    </row>
    <row r="85" spans="1:12" ht="49.5" customHeight="1" outlineLevel="4">
      <c r="A85" s="58" t="s">
        <v>735</v>
      </c>
      <c r="B85" s="59" t="s">
        <v>135</v>
      </c>
      <c r="C85" s="58" t="s">
        <v>20</v>
      </c>
      <c r="D85" s="59" t="s">
        <v>13</v>
      </c>
      <c r="E85" s="58" t="s">
        <v>49</v>
      </c>
      <c r="F85" s="59" t="s">
        <v>50</v>
      </c>
      <c r="G85" s="151">
        <v>2.62</v>
      </c>
      <c r="H85" s="151">
        <v>2.31</v>
      </c>
      <c r="I85" s="152">
        <f t="shared" si="3"/>
        <v>88.167938931297712</v>
      </c>
      <c r="J85" s="152">
        <f t="shared" si="4"/>
        <v>-0.31000000000000005</v>
      </c>
      <c r="K85" s="156"/>
    </row>
    <row r="86" spans="1:12" ht="49.5" customHeight="1" outlineLevel="4">
      <c r="A86" s="58" t="s">
        <v>735</v>
      </c>
      <c r="B86" s="59" t="s">
        <v>135</v>
      </c>
      <c r="C86" s="58" t="s">
        <v>20</v>
      </c>
      <c r="D86" s="59" t="s">
        <v>13</v>
      </c>
      <c r="E86" s="58" t="s">
        <v>736</v>
      </c>
      <c r="F86" s="59" t="s">
        <v>137</v>
      </c>
      <c r="G86" s="151">
        <v>1182.07</v>
      </c>
      <c r="H86" s="151">
        <v>1071.29</v>
      </c>
      <c r="I86" s="152">
        <f t="shared" si="3"/>
        <v>90.628304584330877</v>
      </c>
      <c r="J86" s="152">
        <f t="shared" si="4"/>
        <v>-110.77999999999997</v>
      </c>
      <c r="K86" s="154" t="s">
        <v>1450</v>
      </c>
      <c r="L86" s="147"/>
    </row>
    <row r="87" spans="1:12" ht="51" customHeight="1" outlineLevel="4">
      <c r="A87" s="58" t="s">
        <v>735</v>
      </c>
      <c r="B87" s="59" t="s">
        <v>135</v>
      </c>
      <c r="C87" s="58" t="s">
        <v>20</v>
      </c>
      <c r="D87" s="59" t="s">
        <v>13</v>
      </c>
      <c r="E87" s="58" t="s">
        <v>737</v>
      </c>
      <c r="F87" s="59" t="s">
        <v>139</v>
      </c>
      <c r="G87" s="151">
        <v>1018.81</v>
      </c>
      <c r="H87" s="151">
        <v>1013.81</v>
      </c>
      <c r="I87" s="152">
        <f t="shared" si="3"/>
        <v>99.509231358153144</v>
      </c>
      <c r="J87" s="152">
        <f t="shared" si="4"/>
        <v>-5</v>
      </c>
      <c r="K87" s="154"/>
    </row>
    <row r="88" spans="1:12" ht="51" customHeight="1" outlineLevel="4">
      <c r="A88" s="58" t="s">
        <v>735</v>
      </c>
      <c r="B88" s="59" t="s">
        <v>135</v>
      </c>
      <c r="C88" s="58" t="s">
        <v>20</v>
      </c>
      <c r="D88" s="59" t="s">
        <v>13</v>
      </c>
      <c r="E88" s="58" t="s">
        <v>738</v>
      </c>
      <c r="F88" s="59" t="s">
        <v>140</v>
      </c>
      <c r="G88" s="151">
        <v>33.200000000000003</v>
      </c>
      <c r="H88" s="151">
        <v>32.39</v>
      </c>
      <c r="I88" s="152">
        <f t="shared" si="3"/>
        <v>97.560240963855421</v>
      </c>
      <c r="J88" s="152">
        <f t="shared" si="4"/>
        <v>-0.81000000000000227</v>
      </c>
      <c r="K88" s="154"/>
    </row>
    <row r="89" spans="1:12" ht="54.75" customHeight="1" outlineLevel="4">
      <c r="A89" s="58" t="s">
        <v>735</v>
      </c>
      <c r="B89" s="59" t="s">
        <v>135</v>
      </c>
      <c r="C89" s="58" t="s">
        <v>20</v>
      </c>
      <c r="D89" s="59" t="s">
        <v>13</v>
      </c>
      <c r="E89" s="58" t="s">
        <v>739</v>
      </c>
      <c r="F89" s="59" t="s">
        <v>141</v>
      </c>
      <c r="G89" s="151">
        <v>12.54</v>
      </c>
      <c r="H89" s="151">
        <v>12.06</v>
      </c>
      <c r="I89" s="152">
        <f t="shared" si="3"/>
        <v>96.17224880382777</v>
      </c>
      <c r="J89" s="152">
        <f t="shared" si="4"/>
        <v>-0.47999999999999865</v>
      </c>
      <c r="K89" s="154"/>
    </row>
    <row r="90" spans="1:12" ht="67.5" customHeight="1" outlineLevel="4">
      <c r="A90" s="58" t="s">
        <v>735</v>
      </c>
      <c r="B90" s="59" t="s">
        <v>135</v>
      </c>
      <c r="C90" s="58" t="s">
        <v>20</v>
      </c>
      <c r="D90" s="59" t="s">
        <v>13</v>
      </c>
      <c r="E90" s="58" t="s">
        <v>412</v>
      </c>
      <c r="F90" s="59" t="s">
        <v>22</v>
      </c>
      <c r="G90" s="151">
        <v>2851.74</v>
      </c>
      <c r="H90" s="151">
        <v>2832.6</v>
      </c>
      <c r="I90" s="152">
        <f t="shared" si="3"/>
        <v>99.328830819078888</v>
      </c>
      <c r="J90" s="152">
        <f t="shared" si="4"/>
        <v>-19.139999999999873</v>
      </c>
      <c r="K90" s="154"/>
    </row>
    <row r="91" spans="1:12" ht="70.5" customHeight="1" outlineLevel="4">
      <c r="A91" s="58" t="s">
        <v>740</v>
      </c>
      <c r="B91" s="59" t="s">
        <v>741</v>
      </c>
      <c r="C91" s="58" t="s">
        <v>20</v>
      </c>
      <c r="D91" s="59" t="s">
        <v>13</v>
      </c>
      <c r="E91" s="58" t="s">
        <v>21</v>
      </c>
      <c r="F91" s="59" t="s">
        <v>22</v>
      </c>
      <c r="G91" s="151">
        <v>75.010000000000005</v>
      </c>
      <c r="H91" s="151">
        <v>75.010000000000005</v>
      </c>
      <c r="I91" s="152">
        <f t="shared" si="3"/>
        <v>100</v>
      </c>
      <c r="J91" s="152">
        <f t="shared" si="4"/>
        <v>0</v>
      </c>
      <c r="K91" s="149"/>
    </row>
    <row r="92" spans="1:12" ht="28.5" outlineLevel="2">
      <c r="A92" s="123" t="s">
        <v>742</v>
      </c>
      <c r="B92" s="143" t="s">
        <v>743</v>
      </c>
      <c r="C92" s="123"/>
      <c r="D92" s="143"/>
      <c r="E92" s="123"/>
      <c r="F92" s="143"/>
      <c r="G92" s="144">
        <v>21251.97</v>
      </c>
      <c r="H92" s="144">
        <v>20218.849999999999</v>
      </c>
      <c r="I92" s="145">
        <f t="shared" si="3"/>
        <v>95.138709493755158</v>
      </c>
      <c r="J92" s="145">
        <f t="shared" si="4"/>
        <v>-1033.1200000000026</v>
      </c>
      <c r="K92" s="149"/>
    </row>
    <row r="93" spans="1:12" ht="50.25" customHeight="1" outlineLevel="3">
      <c r="A93" s="123" t="s">
        <v>744</v>
      </c>
      <c r="B93" s="143" t="s">
        <v>745</v>
      </c>
      <c r="C93" s="123"/>
      <c r="D93" s="143"/>
      <c r="E93" s="123"/>
      <c r="F93" s="143"/>
      <c r="G93" s="144">
        <v>4647.9399999999996</v>
      </c>
      <c r="H93" s="144">
        <v>3944.03</v>
      </c>
      <c r="I93" s="145">
        <f t="shared" si="3"/>
        <v>84.855441335301236</v>
      </c>
      <c r="J93" s="145">
        <f t="shared" si="4"/>
        <v>-703.9099999999994</v>
      </c>
      <c r="K93" s="149"/>
    </row>
    <row r="94" spans="1:12" ht="69.75" customHeight="1" outlineLevel="4">
      <c r="A94" s="58" t="s">
        <v>746</v>
      </c>
      <c r="B94" s="59" t="s">
        <v>747</v>
      </c>
      <c r="C94" s="58" t="s">
        <v>20</v>
      </c>
      <c r="D94" s="59" t="s">
        <v>13</v>
      </c>
      <c r="E94" s="58" t="s">
        <v>21</v>
      </c>
      <c r="F94" s="59" t="s">
        <v>22</v>
      </c>
      <c r="G94" s="151">
        <v>35</v>
      </c>
      <c r="H94" s="151">
        <v>0</v>
      </c>
      <c r="I94" s="152">
        <f t="shared" si="3"/>
        <v>0</v>
      </c>
      <c r="J94" s="152">
        <f t="shared" si="4"/>
        <v>-35</v>
      </c>
      <c r="K94" s="156"/>
      <c r="L94" s="147"/>
    </row>
    <row r="95" spans="1:12" ht="49.5" customHeight="1" outlineLevel="4">
      <c r="A95" s="58" t="s">
        <v>748</v>
      </c>
      <c r="B95" s="59" t="s">
        <v>749</v>
      </c>
      <c r="C95" s="58" t="s">
        <v>1451</v>
      </c>
      <c r="D95" s="59" t="s">
        <v>750</v>
      </c>
      <c r="E95" s="58" t="s">
        <v>751</v>
      </c>
      <c r="F95" s="469" t="s">
        <v>1452</v>
      </c>
      <c r="G95" s="151">
        <v>4151.6499999999996</v>
      </c>
      <c r="H95" s="151">
        <v>3549.63</v>
      </c>
      <c r="I95" s="152">
        <f t="shared" si="3"/>
        <v>85.499259330627595</v>
      </c>
      <c r="J95" s="152">
        <f t="shared" si="4"/>
        <v>-602.01999999999953</v>
      </c>
      <c r="K95" s="157" t="s">
        <v>1453</v>
      </c>
    </row>
    <row r="96" spans="1:12" ht="54.75" customHeight="1" outlineLevel="4">
      <c r="A96" s="58" t="s">
        <v>748</v>
      </c>
      <c r="B96" s="59" t="s">
        <v>749</v>
      </c>
      <c r="C96" s="58" t="s">
        <v>1454</v>
      </c>
      <c r="D96" s="59" t="s">
        <v>752</v>
      </c>
      <c r="E96" s="58" t="s">
        <v>753</v>
      </c>
      <c r="F96" s="478"/>
      <c r="G96" s="151">
        <v>461.29</v>
      </c>
      <c r="H96" s="151">
        <v>394.4</v>
      </c>
      <c r="I96" s="152">
        <f t="shared" si="3"/>
        <v>85.499360489063264</v>
      </c>
      <c r="J96" s="152">
        <f t="shared" si="4"/>
        <v>-66.890000000000043</v>
      </c>
      <c r="K96" s="157" t="s">
        <v>1453</v>
      </c>
    </row>
    <row r="97" spans="1:12" ht="40.5" customHeight="1" outlineLevel="3">
      <c r="A97" s="123" t="s">
        <v>754</v>
      </c>
      <c r="B97" s="143" t="s">
        <v>755</v>
      </c>
      <c r="C97" s="123"/>
      <c r="D97" s="143"/>
      <c r="E97" s="123"/>
      <c r="F97" s="143"/>
      <c r="G97" s="144">
        <v>16604.02</v>
      </c>
      <c r="H97" s="144">
        <v>16274.82</v>
      </c>
      <c r="I97" s="145">
        <f t="shared" si="3"/>
        <v>98.017347606182113</v>
      </c>
      <c r="J97" s="145">
        <f t="shared" si="4"/>
        <v>-329.20000000000073</v>
      </c>
      <c r="K97" s="145"/>
    </row>
    <row r="98" spans="1:12" ht="57.75" customHeight="1" outlineLevel="4">
      <c r="A98" s="58" t="s">
        <v>756</v>
      </c>
      <c r="B98" s="59" t="s">
        <v>757</v>
      </c>
      <c r="C98" s="58" t="s">
        <v>1451</v>
      </c>
      <c r="D98" s="59" t="s">
        <v>750</v>
      </c>
      <c r="E98" s="58" t="s">
        <v>758</v>
      </c>
      <c r="F98" s="469" t="s">
        <v>1455</v>
      </c>
      <c r="G98" s="151">
        <v>285.97000000000003</v>
      </c>
      <c r="H98" s="151">
        <v>285.68</v>
      </c>
      <c r="I98" s="152">
        <f t="shared" si="3"/>
        <v>99.89859076126865</v>
      </c>
      <c r="J98" s="152">
        <f t="shared" si="4"/>
        <v>-0.29000000000002046</v>
      </c>
      <c r="K98" s="157"/>
      <c r="L98" s="147"/>
    </row>
    <row r="99" spans="1:12" ht="48.75" customHeight="1" outlineLevel="4">
      <c r="A99" s="58" t="s">
        <v>756</v>
      </c>
      <c r="B99" s="59" t="s">
        <v>757</v>
      </c>
      <c r="C99" s="58" t="s">
        <v>1456</v>
      </c>
      <c r="D99" s="59" t="s">
        <v>762</v>
      </c>
      <c r="E99" s="58" t="s">
        <v>763</v>
      </c>
      <c r="F99" s="479"/>
      <c r="G99" s="151">
        <v>5433.49</v>
      </c>
      <c r="H99" s="151">
        <v>5427.89</v>
      </c>
      <c r="I99" s="152">
        <f t="shared" si="3"/>
        <v>99.896935487136275</v>
      </c>
      <c r="J99" s="152">
        <f t="shared" si="4"/>
        <v>-5.5999999999994543</v>
      </c>
      <c r="K99" s="157"/>
    </row>
    <row r="100" spans="1:12" ht="60.75" customHeight="1" outlineLevel="4">
      <c r="A100" s="58" t="s">
        <v>756</v>
      </c>
      <c r="B100" s="59" t="s">
        <v>757</v>
      </c>
      <c r="C100" s="58" t="s">
        <v>1454</v>
      </c>
      <c r="D100" s="59" t="s">
        <v>752</v>
      </c>
      <c r="E100" s="58" t="s">
        <v>706</v>
      </c>
      <c r="F100" s="478"/>
      <c r="G100" s="151">
        <v>635.5</v>
      </c>
      <c r="H100" s="151">
        <v>634.84</v>
      </c>
      <c r="I100" s="152">
        <f t="shared" si="3"/>
        <v>99.896144767899301</v>
      </c>
      <c r="J100" s="152">
        <f t="shared" si="4"/>
        <v>-0.65999999999996817</v>
      </c>
      <c r="K100" s="157"/>
    </row>
    <row r="101" spans="1:12" ht="44.25" customHeight="1" outlineLevel="4">
      <c r="A101" s="58" t="s">
        <v>756</v>
      </c>
      <c r="B101" s="59" t="s">
        <v>757</v>
      </c>
      <c r="C101" s="58" t="s">
        <v>1451</v>
      </c>
      <c r="D101" s="59" t="s">
        <v>750</v>
      </c>
      <c r="E101" s="58" t="s">
        <v>759</v>
      </c>
      <c r="F101" s="469" t="s">
        <v>1457</v>
      </c>
      <c r="G101" s="151">
        <v>95.26</v>
      </c>
      <c r="H101" s="151">
        <v>95.19</v>
      </c>
      <c r="I101" s="152">
        <f t="shared" si="3"/>
        <v>99.926516901112734</v>
      </c>
      <c r="J101" s="152">
        <f t="shared" si="4"/>
        <v>-7.000000000000739E-2</v>
      </c>
      <c r="K101" s="157"/>
    </row>
    <row r="102" spans="1:12" ht="49.5" customHeight="1" outlineLevel="4">
      <c r="A102" s="58" t="s">
        <v>756</v>
      </c>
      <c r="B102" s="59" t="s">
        <v>757</v>
      </c>
      <c r="C102" s="58" t="s">
        <v>1456</v>
      </c>
      <c r="D102" s="59" t="s">
        <v>762</v>
      </c>
      <c r="E102" s="58" t="s">
        <v>764</v>
      </c>
      <c r="F102" s="479"/>
      <c r="G102" s="151">
        <v>1809.9</v>
      </c>
      <c r="H102" s="151">
        <v>1808.52</v>
      </c>
      <c r="I102" s="152">
        <f t="shared" si="3"/>
        <v>99.923752693518978</v>
      </c>
      <c r="J102" s="152">
        <f t="shared" si="4"/>
        <v>-1.3800000000001091</v>
      </c>
      <c r="K102" s="157"/>
    </row>
    <row r="103" spans="1:12" ht="46.5" customHeight="1" outlineLevel="4">
      <c r="A103" s="58" t="s">
        <v>756</v>
      </c>
      <c r="B103" s="59" t="s">
        <v>757</v>
      </c>
      <c r="C103" s="58" t="s">
        <v>1454</v>
      </c>
      <c r="D103" s="59" t="s">
        <v>752</v>
      </c>
      <c r="E103" s="58" t="s">
        <v>767</v>
      </c>
      <c r="F103" s="478"/>
      <c r="G103" s="151">
        <v>211.68</v>
      </c>
      <c r="H103" s="151">
        <v>211.52</v>
      </c>
      <c r="I103" s="152">
        <f t="shared" si="3"/>
        <v>99.924414210128504</v>
      </c>
      <c r="J103" s="152">
        <f t="shared" si="4"/>
        <v>-0.15999999999999659</v>
      </c>
      <c r="K103" s="157"/>
    </row>
    <row r="104" spans="1:12" ht="44.25" customHeight="1" outlineLevel="4">
      <c r="A104" s="58" t="s">
        <v>756</v>
      </c>
      <c r="B104" s="59" t="s">
        <v>757</v>
      </c>
      <c r="C104" s="58" t="s">
        <v>1451</v>
      </c>
      <c r="D104" s="59" t="s">
        <v>750</v>
      </c>
      <c r="E104" s="58" t="s">
        <v>761</v>
      </c>
      <c r="F104" s="469" t="s">
        <v>1458</v>
      </c>
      <c r="G104" s="151">
        <v>99.3</v>
      </c>
      <c r="H104" s="151">
        <v>85.06</v>
      </c>
      <c r="I104" s="152">
        <f t="shared" si="3"/>
        <v>85.659617321248746</v>
      </c>
      <c r="J104" s="152">
        <f t="shared" si="4"/>
        <v>-14.239999999999995</v>
      </c>
      <c r="K104" s="154"/>
    </row>
    <row r="105" spans="1:12" ht="50.25" customHeight="1" outlineLevel="4">
      <c r="A105" s="58" t="s">
        <v>756</v>
      </c>
      <c r="B105" s="59" t="s">
        <v>757</v>
      </c>
      <c r="C105" s="58" t="s">
        <v>1456</v>
      </c>
      <c r="D105" s="59" t="s">
        <v>762</v>
      </c>
      <c r="E105" s="58" t="s">
        <v>766</v>
      </c>
      <c r="F105" s="479"/>
      <c r="G105" s="151">
        <v>1886.7</v>
      </c>
      <c r="H105" s="151">
        <v>1616.11</v>
      </c>
      <c r="I105" s="152">
        <f t="shared" si="3"/>
        <v>85.658027243334914</v>
      </c>
      <c r="J105" s="152">
        <f t="shared" si="4"/>
        <v>-270.59000000000015</v>
      </c>
      <c r="K105" s="154" t="s">
        <v>1459</v>
      </c>
    </row>
    <row r="106" spans="1:12" ht="54.75" customHeight="1" outlineLevel="4">
      <c r="A106" s="58" t="s">
        <v>756</v>
      </c>
      <c r="B106" s="59" t="s">
        <v>757</v>
      </c>
      <c r="C106" s="58" t="s">
        <v>1454</v>
      </c>
      <c r="D106" s="59" t="s">
        <v>752</v>
      </c>
      <c r="E106" s="58" t="s">
        <v>769</v>
      </c>
      <c r="F106" s="478"/>
      <c r="G106" s="151">
        <v>222.16</v>
      </c>
      <c r="H106" s="151">
        <v>189.02</v>
      </c>
      <c r="I106" s="152">
        <f t="shared" si="3"/>
        <v>85.082823190493343</v>
      </c>
      <c r="J106" s="152">
        <f t="shared" si="4"/>
        <v>-33.139999999999986</v>
      </c>
      <c r="K106" s="154" t="s">
        <v>1459</v>
      </c>
    </row>
    <row r="107" spans="1:12" ht="59.25" customHeight="1" outlineLevel="4">
      <c r="A107" s="58" t="s">
        <v>756</v>
      </c>
      <c r="B107" s="59" t="s">
        <v>757</v>
      </c>
      <c r="C107" s="58" t="s">
        <v>1451</v>
      </c>
      <c r="D107" s="59" t="s">
        <v>1460</v>
      </c>
      <c r="E107" s="58" t="s">
        <v>760</v>
      </c>
      <c r="F107" s="480" t="s">
        <v>1461</v>
      </c>
      <c r="G107" s="151">
        <v>266.58</v>
      </c>
      <c r="H107" s="151">
        <v>266.44</v>
      </c>
      <c r="I107" s="152">
        <f t="shared" si="3"/>
        <v>99.947482931952891</v>
      </c>
      <c r="J107" s="152">
        <f t="shared" si="4"/>
        <v>-0.13999999999998636</v>
      </c>
      <c r="K107" s="157"/>
    </row>
    <row r="108" spans="1:12" ht="51" customHeight="1" outlineLevel="4">
      <c r="A108" s="58" t="s">
        <v>756</v>
      </c>
      <c r="B108" s="59" t="s">
        <v>757</v>
      </c>
      <c r="C108" s="58" t="s">
        <v>1456</v>
      </c>
      <c r="D108" s="59" t="s">
        <v>762</v>
      </c>
      <c r="E108" s="58" t="s">
        <v>765</v>
      </c>
      <c r="F108" s="481"/>
      <c r="G108" s="151">
        <v>5065.07</v>
      </c>
      <c r="H108" s="151">
        <v>5062.45</v>
      </c>
      <c r="I108" s="152">
        <f t="shared" si="3"/>
        <v>99.948273172927529</v>
      </c>
      <c r="J108" s="152">
        <f t="shared" si="4"/>
        <v>-2.6199999999998909</v>
      </c>
      <c r="K108" s="157"/>
    </row>
    <row r="109" spans="1:12" ht="54.75" customHeight="1" outlineLevel="4">
      <c r="A109" s="58" t="s">
        <v>756</v>
      </c>
      <c r="B109" s="59" t="s">
        <v>757</v>
      </c>
      <c r="C109" s="58" t="s">
        <v>1454</v>
      </c>
      <c r="D109" s="59" t="s">
        <v>752</v>
      </c>
      <c r="E109" s="58" t="s">
        <v>768</v>
      </c>
      <c r="F109" s="482"/>
      <c r="G109" s="151">
        <v>592.41</v>
      </c>
      <c r="H109" s="151">
        <v>592.1</v>
      </c>
      <c r="I109" s="152">
        <f t="shared" si="3"/>
        <v>99.947671376242823</v>
      </c>
      <c r="J109" s="152">
        <f t="shared" si="4"/>
        <v>-0.30999999999994543</v>
      </c>
      <c r="K109" s="157"/>
    </row>
    <row r="113" spans="7:7" ht="12.75" customHeight="1">
      <c r="G113" s="147"/>
    </row>
  </sheetData>
  <mergeCells count="17">
    <mergeCell ref="F83:F84"/>
    <mergeCell ref="A1:F1"/>
    <mergeCell ref="A6:K6"/>
    <mergeCell ref="A7:G7"/>
    <mergeCell ref="F42:F44"/>
    <mergeCell ref="F45:F47"/>
    <mergeCell ref="F48:F50"/>
    <mergeCell ref="F51:F52"/>
    <mergeCell ref="F53:F54"/>
    <mergeCell ref="K57:K58"/>
    <mergeCell ref="F58:F59"/>
    <mergeCell ref="F75:F79"/>
    <mergeCell ref="F95:F96"/>
    <mergeCell ref="F98:F100"/>
    <mergeCell ref="F101:F103"/>
    <mergeCell ref="F104:F106"/>
    <mergeCell ref="F107:F109"/>
  </mergeCells>
  <pageMargins left="0.19685039370078741" right="0" top="0" bottom="0"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53</vt:i4>
      </vt:variant>
    </vt:vector>
  </HeadingPairs>
  <TitlesOfParts>
    <vt:vector size="70" baseType="lpstr">
      <vt:lpstr>свод</vt:lpstr>
      <vt:lpstr>01</vt:lpstr>
      <vt:lpstr>02</vt:lpstr>
      <vt:lpstr>03 </vt:lpstr>
      <vt:lpstr>04</vt:lpstr>
      <vt:lpstr>05</vt:lpstr>
      <vt:lpstr>06</vt:lpstr>
      <vt:lpstr>07</vt:lpstr>
      <vt:lpstr>08</vt:lpstr>
      <vt:lpstr>09</vt:lpstr>
      <vt:lpstr>10</vt:lpstr>
      <vt:lpstr>11</vt:lpstr>
      <vt:lpstr>12</vt:lpstr>
      <vt:lpstr>13</vt:lpstr>
      <vt:lpstr>непрограммные мероприятия 2020</vt:lpstr>
      <vt:lpstr>свод (черновик)</vt:lpstr>
      <vt:lpstr>ИТОГИ 2020 год (2)</vt:lpstr>
      <vt:lpstr>'01'!APPT</vt:lpstr>
      <vt:lpstr>'03 '!APPT</vt:lpstr>
      <vt:lpstr>'04'!APPT</vt:lpstr>
      <vt:lpstr>'06'!APPT</vt:lpstr>
      <vt:lpstr>'07'!APPT</vt:lpstr>
      <vt:lpstr>'08'!APPT</vt:lpstr>
      <vt:lpstr>'10'!APPT</vt:lpstr>
      <vt:lpstr>'11'!APPT</vt:lpstr>
      <vt:lpstr>'12'!APPT</vt:lpstr>
      <vt:lpstr>'13'!APPT</vt:lpstr>
      <vt:lpstr>'01'!FIO</vt:lpstr>
      <vt:lpstr>'06'!FIO</vt:lpstr>
      <vt:lpstr>'07'!FIO</vt:lpstr>
      <vt:lpstr>'08'!FIO</vt:lpstr>
      <vt:lpstr>'10'!FIO</vt:lpstr>
      <vt:lpstr>'11'!FIO</vt:lpstr>
      <vt:lpstr>'12'!FIO</vt:lpstr>
      <vt:lpstr>'13'!FIO</vt:lpstr>
      <vt:lpstr>'01'!LAST_CELL</vt:lpstr>
      <vt:lpstr>'02'!LAST_CELL</vt:lpstr>
      <vt:lpstr>'03 '!LAST_CELL</vt:lpstr>
      <vt:lpstr>'04'!LAST_CELL</vt:lpstr>
      <vt:lpstr>'06'!LAST_CELL</vt:lpstr>
      <vt:lpstr>'08'!LAST_CELL</vt:lpstr>
      <vt:lpstr>'09'!LAST_CELL</vt:lpstr>
      <vt:lpstr>'10'!LAST_CELL</vt:lpstr>
      <vt:lpstr>'11'!LAST_CELL</vt:lpstr>
      <vt:lpstr>'12'!LAST_CELL</vt:lpstr>
      <vt:lpstr>'13'!LAST_CELL</vt:lpstr>
      <vt:lpstr>'ИТОГИ 2020 год (2)'!LAST_CELL</vt:lpstr>
      <vt:lpstr>'01'!SIGN</vt:lpstr>
      <vt:lpstr>'03 '!SIGN</vt:lpstr>
      <vt:lpstr>'04'!SIGN</vt:lpstr>
      <vt:lpstr>'06'!SIGN</vt:lpstr>
      <vt:lpstr>'07'!SIGN</vt:lpstr>
      <vt:lpstr>'08'!SIGN</vt:lpstr>
      <vt:lpstr>'10'!SIGN</vt:lpstr>
      <vt:lpstr>'11'!SIGN</vt:lpstr>
      <vt:lpstr>'12'!SIGN</vt:lpstr>
      <vt:lpstr>'13'!SIGN</vt:lpstr>
      <vt:lpstr>'01'!Заголовки_для_печати</vt:lpstr>
      <vt:lpstr>'02'!Заголовки_для_печати</vt:lpstr>
      <vt:lpstr>'04'!Заголовки_для_печати</vt:lpstr>
      <vt:lpstr>'05'!Заголовки_для_печати</vt:lpstr>
      <vt:lpstr>'06'!Заголовки_для_печати</vt:lpstr>
      <vt:lpstr>'07'!Заголовки_для_печати</vt:lpstr>
      <vt:lpstr>'08'!Заголовки_для_печати</vt:lpstr>
      <vt:lpstr>'09'!Заголовки_для_печати</vt:lpstr>
      <vt:lpstr>'12'!Заголовки_для_печати</vt:lpstr>
      <vt:lpstr>'13'!Заголовки_для_печати</vt:lpstr>
      <vt:lpstr>'непрограммные мероприятия 2020'!Заголовки_для_печати</vt:lpstr>
      <vt:lpstr>'свод (черновик)'!Заголовки_для_печати</vt:lpstr>
      <vt:lpstr>'05'!Область_печати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rep:2.51.0.168</dc:description>
  <cp:lastModifiedBy>Пользователь Windows</cp:lastModifiedBy>
  <cp:lastPrinted>2021-03-26T03:28:13Z</cp:lastPrinted>
  <dcterms:created xsi:type="dcterms:W3CDTF">2021-03-12T03:38:02Z</dcterms:created>
  <dcterms:modified xsi:type="dcterms:W3CDTF">2021-03-26T05:43:34Z</dcterms:modified>
</cp:coreProperties>
</file>