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>
    <definedName name="_xlnm.Print_Titles" localSheetId="0">'приложение'!$127:$128</definedName>
  </definedNames>
  <calcPr fullCalcOnLoad="1"/>
</workbook>
</file>

<file path=xl/sharedStrings.xml><?xml version="1.0" encoding="utf-8"?>
<sst xmlns="http://schemas.openxmlformats.org/spreadsheetml/2006/main" count="350" uniqueCount="343">
  <si>
    <t>ДОХОДЫ</t>
  </si>
  <si>
    <t>процент исполнения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</si>
  <si>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</si>
  <si>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</si>
  <si>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</si>
  <si>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</si>
  <si>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</si>
  <si>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</si>
  <si>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</si>
  <si>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</si>
  <si>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</si>
  <si>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</si>
  <si>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</si>
  <si>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</si>
  <si>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</si>
  <si>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</si>
  <si>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</si>
  <si>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1 08 03000 01 0000 110 </t>
  </si>
  <si>
    <t>Госпошлина по делам, рассматриваемым в судах общей юрисдикции, мировыми судьями</t>
  </si>
  <si>
    <t xml:space="preserve">1 08 03010 01 0000 110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</si>
  <si>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</si>
  <si>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</si>
  <si>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</si>
  <si>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</si>
  <si>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</si>
  <si>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</si>
  <si>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</si>
  <si>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</si>
  <si>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</si>
  <si>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</si>
  <si>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</si>
  <si>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</si>
  <si>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</si>
  <si>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</si>
  <si>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 xml:space="preserve">Дотации на выравнивание уровня бюджетной обеспеченности </t>
  </si>
  <si>
    <t>2 02 02000 00 0000 151</t>
  </si>
  <si>
    <t xml:space="preserve">ВСЕГО ДОХОДОВ </t>
  </si>
  <si>
    <t>Исполнение за 9-ть.2006год</t>
  </si>
  <si>
    <t>Утверждено 9-ть мес.2007г</t>
  </si>
  <si>
    <t>тыс.рублей</t>
  </si>
  <si>
    <t>1 11 05010 00 0000 120</t>
  </si>
  <si>
    <t>Утверждено с учетом изменений за 9мес. 2006 год</t>
  </si>
  <si>
    <t>2 02 04000 00 0000 151</t>
  </si>
  <si>
    <t>2 02 01001 00 0000 151</t>
  </si>
  <si>
    <t>Иные межбюджетные трансферты</t>
  </si>
  <si>
    <t>2 02 03000 00 0000 151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</si>
  <si>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</si>
  <si>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1 08 07150 01 0000 110 </t>
  </si>
  <si>
    <t>Государственная пошлина за выдачу разрешения на установку рекламной конструкции</t>
  </si>
  <si>
    <t>Исполнение на отчетную дату</t>
  </si>
  <si>
    <t xml:space="preserve">1 06 04000 02 0000 110 </t>
  </si>
  <si>
    <t>Транспортный налог</t>
  </si>
  <si>
    <t xml:space="preserve">1 06 04011 02 0000 110 </t>
  </si>
  <si>
    <t>Транспортный налог с организаций</t>
  </si>
  <si>
    <t xml:space="preserve">1 06 04012 02 0000 110 </t>
  </si>
  <si>
    <t>Транспортный налог с физических лиц</t>
  </si>
  <si>
    <t>1 13 00000 00 0000 000</t>
  </si>
  <si>
    <t>Прочие межбюджетные трансферты, передаваемые бюджетам  муниципальных районов</t>
  </si>
  <si>
    <t>1 05 02010 02 0000 110</t>
  </si>
  <si>
    <t>1 05 02020 02 0000 110</t>
  </si>
  <si>
    <t>Единый налог  на вмененный доход для отдельных  видов  деятельности</t>
  </si>
  <si>
    <t>БЕЗВОЗМЕЗДНЫЕ ПОСТУПЛЕНИЯ ОТ ДРУГИХ БЮДЖЕТОВ БЮДЖЕТНОЙ СИСТЕМЫ РОССИЙСКОЙ ФЕДЕРАЦИИ КРОМЕ БЮДЖЕТОВ ГОСУДАРСТВЕННЫХ ВНЕБЮДЖЕТНЫХ ФОНДОВ</t>
  </si>
  <si>
    <t>1 05 02000 02 0000 110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</si>
  <si>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</si>
  <si>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</si>
  <si>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</si>
  <si>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</si>
  <si>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</si>
  <si>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1 12 01020 01 0000 120</t>
  </si>
  <si>
    <t>1 12 01030 01 0000 120</t>
  </si>
  <si>
    <t>1 12 01040 01 0000 120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</si>
  <si>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</si>
  <si>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</si>
  <si>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</si>
  <si>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</si>
  <si>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</si>
  <si>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</si>
  <si>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Денежные взыскания (штрафы) за нарушение земельного законодательства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</si>
  <si>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</si>
  <si>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</si>
  <si>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Плата за сбросы загрязняющих веществ в водные объекты</t>
  </si>
  <si>
    <t>Плата за размещением  отходов производства и потребления</t>
  </si>
  <si>
    <t>1 05 04020 02 0000 110</t>
  </si>
  <si>
    <t>1 16 43000 01 0000 140</t>
  </si>
  <si>
    <t>1 16 30030 01 0000 140</t>
  </si>
  <si>
    <t xml:space="preserve"> Прочие денежные  взыскания  (штрафы)  за правонарушения в области дорожного движения </t>
  </si>
  <si>
    <t xml:space="preserve">Денежные  взыскания  (штрафы)  за нарушения законодательства РФ об административных правонарушениях, предусмотренных ст.20.25. Кодекса РФ об административных правонарушениях  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</si>
  <si>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</si>
  <si>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</si>
  <si>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</si>
  <si>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</si>
  <si>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</si>
  <si>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</si>
  <si>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</si>
  <si>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</si>
  <si>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</si>
  <si>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</si>
  <si>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</si>
  <si>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1 16 25030 01 0000 140</t>
  </si>
  <si>
    <t>1 16 08010 01 0000 140</t>
  </si>
  <si>
    <t>Денежные    взыскания    (штрафы)  за    административные    правонарушения     в области  государственного  регулирования  производства и оборота этилового спирта, алкогольной, спиртосодержащей продукции</t>
  </si>
  <si>
    <t>1 13 01995 05 0000 130</t>
  </si>
  <si>
    <t>1 13 02995 05 0000 130</t>
  </si>
  <si>
    <t>1 14 02050 05 0000410</t>
  </si>
  <si>
    <t>Налог, взимаемый в связи с применением патентной системы налогообложения, зачисляемой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</si>
  <si>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</si>
  <si>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</si>
  <si>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</si>
  <si>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</si>
  <si>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</si>
  <si>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</si>
  <si>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</si>
  <si>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</si>
  <si>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</si>
  <si>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</si>
  <si>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</si>
  <si>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</si>
  <si>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</si>
  <si>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</si>
  <si>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</si>
  <si>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</si>
  <si>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</si>
  <si>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Плата за выбросы загрязняющих веществ в атмосферу передвижными объектами</t>
  </si>
  <si>
    <t>Плата за выбросы загрязняющих веществ в атмосферу станционарными объектами</t>
  </si>
  <si>
    <t>2 19 05000 05 0000 151</t>
  </si>
  <si>
    <t>2 18 00000 00 0000 000</t>
  </si>
  <si>
    <t>2 02 02999 05 0000 151</t>
  </si>
  <si>
    <t xml:space="preserve"> Прочие субсидии бюджетам муниципальных районов</t>
  </si>
  <si>
    <t>Субвенции 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</si>
  <si>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</si>
  <si>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</si>
  <si>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</si>
  <si>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2 02 03003 05 0000 151</t>
  </si>
  <si>
    <t>Субвенции  бюджетам муниципальных районов на выполнение передаваемых полномочий субъектов РФ</t>
  </si>
  <si>
    <t>2 02 03024 05 0000 151</t>
  </si>
  <si>
    <t>2 02 03029 05 0000 151</t>
  </si>
  <si>
    <t>2 02 03069 05 0000 151</t>
  </si>
  <si>
    <t>2 02 04014 05 0000 151</t>
  </si>
  <si>
    <t>2 02 04999 05 0000 151</t>
  </si>
  <si>
    <t>2 19 00000 00 0000 151</t>
  </si>
  <si>
    <t>Единый налог  на вмененный доход для отдельных  видов  деятельности(за налоговые периоды, истекшие до 01.01.2011 года )</t>
  </si>
  <si>
    <t>Госпошлина по делам, рассматриваемым в судах общей юрисдикции, мировыми судьями (за исключением госпошлины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</si>
  <si>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</si>
  <si>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</si>
  <si>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</si>
  <si>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1 16 32000 05 0000 140</t>
  </si>
  <si>
    <t xml:space="preserve"> Прочие денежные  взыскания,  налогаемые в возмещение ущерба, причиненного в результате незаконного или нецелевого использования бюджетных средств</t>
  </si>
  <si>
    <t>ДОХОДЫ БЮДЖЕТОВ БЮДЖЕТНОЙ СИСТЕМЫ РФ ОТ ВОЗВРАТА БЮДЖЕТАМИ БЮДЖЕТНОЙ СИСТЕМЫ РФ И ОРГАНИЗАЦИЯМИ ОСТАТКОВ СУБСИДИЙ,СУБВЕНЦИЙ И ИНЫХ МЕЖБЮДЖЕТНЫХ ТРАНСФЕРТОВ, ИМЕЮЩИХ ЦЕЛЕВОЕ НАЗНАЧЕНИЕ, ПРОШЛЫХ ЛЕТ</t>
  </si>
  <si>
    <t>2 02 02089 05 0000 151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</si>
  <si>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</si>
  <si>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</si>
  <si>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</si>
  <si>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</si>
  <si>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</si>
  <si>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</si>
  <si>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</si>
  <si>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</si>
  <si>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</si>
  <si>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</si>
  <si>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</si>
  <si>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</si>
  <si>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1 14 06013 10 0000 430</t>
  </si>
  <si>
    <t xml:space="preserve">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</si>
  <si>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</si>
  <si>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</si>
  <si>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</si>
  <si>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2 18 05010 05 0000 151
</t>
  </si>
  <si>
    <t xml:space="preserve">2 18 05000 05 0000 151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</si>
  <si>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</si>
  <si>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
</t>
  </si>
  <si>
    <t xml:space="preserve">2 18 05000 05 0000 180
</t>
  </si>
  <si>
    <t xml:space="preserve">Доходы бюджетов муниципальных районов от возврата организациями остатков субсидий прошлых лет
</t>
  </si>
  <si>
    <t xml:space="preserve">2 18 05010 05 0000 180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</si>
  <si>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</si>
  <si>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</si>
  <si>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1 14 06010 00 0000 430</t>
  </si>
  <si>
    <t>Утверждено с учетом изменений на  отчетный период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</si>
  <si>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</si>
  <si>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</si>
  <si>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</si>
  <si>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Н.А.Иванив 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</si>
  <si>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</si>
  <si>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</si>
  <si>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</si>
  <si>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</si>
  <si>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1 11 05013 10 0000 120</t>
  </si>
  <si>
    <t>1 11 05013 13 0000 120</t>
  </si>
  <si>
    <t>1 16 33050 05 0000 140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</si>
  <si>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</si>
  <si>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</si>
  <si>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</si>
  <si>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</si>
  <si>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РАСХОДЫ</t>
  </si>
  <si>
    <t>Радел, подраздел</t>
  </si>
  <si>
    <t>Наименование расходов</t>
  </si>
  <si>
    <t>Утверждено с учетом изменений на 1пол. 2006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</si>
  <si>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</si>
  <si>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</si>
  <si>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</si>
  <si>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</si>
  <si>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</si>
  <si>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</si>
  <si>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</si>
  <si>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</si>
  <si>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</si>
  <si>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</si>
  <si>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0100</t>
  </si>
  <si>
    <t>ИТОГО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</si>
  <si>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</si>
  <si>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</si>
  <si>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</si>
  <si>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</si>
  <si>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0300</t>
  </si>
  <si>
    <t>ИТОГО 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</si>
  <si>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</si>
  <si>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</si>
  <si>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</si>
  <si>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</si>
  <si>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</si>
  <si>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</si>
  <si>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</si>
  <si>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</si>
  <si>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</si>
  <si>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</si>
  <si>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</si>
  <si>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ИТОГО НАЦИОНАЛЬНАЯ ЭКОНОМИКА</t>
  </si>
  <si>
    <t>0501</t>
  </si>
  <si>
    <t>Жилищное хозяйство</t>
  </si>
  <si>
    <t>0502</t>
  </si>
  <si>
    <t>Коммунальное хозяйство</t>
  </si>
  <si>
    <t>0500</t>
  </si>
  <si>
    <t>ИТОГО ЖИЛИЩНО-КОММУНАЛЬНОЕ ХОЗЯЙСТВО</t>
  </si>
  <si>
    <t>0605</t>
  </si>
  <si>
    <t>Другие вопросы в области охраны окружающей среды</t>
  </si>
  <si>
    <t>0600</t>
  </si>
  <si>
    <t>ИТОГО ОХРАНА ОКРУЖАЮЩЕЙ СРЕДЫ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</si>
  <si>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</si>
  <si>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</si>
  <si>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</si>
  <si>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</si>
  <si>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</si>
  <si>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</si>
  <si>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</si>
  <si>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</si>
  <si>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0700</t>
  </si>
  <si>
    <t xml:space="preserve"> ИТОГО 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</si>
  <si>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</si>
  <si>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</si>
  <si>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</si>
  <si>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</si>
  <si>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</si>
  <si>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 xml:space="preserve">ИТОГО КУЛЬТУРА, КИНЕМАТОГРАФИЯ </t>
  </si>
  <si>
    <t>0901</t>
  </si>
  <si>
    <t>Стационарная медицинская помощь</t>
  </si>
  <si>
    <t>0902</t>
  </si>
  <si>
    <t>Амбулаторная помощь</t>
  </si>
  <si>
    <t>0900</t>
  </si>
  <si>
    <t xml:space="preserve">ИТОГО ЗДРАВООХРАНЕНИЕ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</si>
  <si>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</si>
  <si>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</si>
  <si>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</si>
  <si>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</si>
  <si>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ИТОГО СОЦИАЛЬНАЯ ПОЛИТИКА</t>
  </si>
  <si>
    <t>1101</t>
  </si>
  <si>
    <t>Физическая культура</t>
  </si>
  <si>
    <t>ИТОГО ФИЗИЧЕСКАЯ КУЛЬТУРА И СПОРТ</t>
  </si>
  <si>
    <t>1201</t>
  </si>
  <si>
    <t>Телевидение и радиовещание</t>
  </si>
  <si>
    <t>1202</t>
  </si>
  <si>
    <t>Периодическая печать и издательства</t>
  </si>
  <si>
    <t>1200</t>
  </si>
  <si>
    <t>ИТОГО СРЕДСТВА МАССОВОЙ ИНФОРМАЦИИ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</si>
  <si>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</si>
  <si>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</si>
  <si>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Прочие межбюджетные трансферты общего характера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</si>
  <si>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</si>
  <si>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</si>
  <si>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</si>
  <si>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</si>
  <si>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</si>
  <si>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</si>
  <si>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</si>
  <si>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</si>
  <si>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</si>
  <si>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</si>
  <si>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</si>
  <si>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</si>
  <si>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</si>
  <si>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Заместитель главы администрации района, начальник финансового управления администрации Нытвенского муниципального района</t>
  </si>
  <si>
    <t>Армяньшина Л.В.</t>
  </si>
  <si>
    <t>Сведения о ходе исполнения бюджета Нытвенского муниципального района (районного бюджета)                                                           за 1 полугодие  2016 года</t>
  </si>
  <si>
    <t>0105</t>
  </si>
  <si>
    <t>0503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</si>
  <si>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1 полугодие 2016 года. </t>
  </si>
  <si>
    <t>Судебная система</t>
  </si>
  <si>
    <t>Благоустройство</t>
  </si>
  <si>
    <t>Код  классификации доходов</t>
  </si>
  <si>
    <t xml:space="preserve">Наименование кода поступлений в бюджет,группы,
подгруппы, статьи, подстатьи, элемента, подвида доходов, аналитических групп подвидов
 доходов бюджета
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</si>
  <si>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</si>
  <si>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</si>
  <si>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</si>
  <si>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</si>
  <si>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1 11 05013 13 2000 120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</si>
  <si>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(пеня)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</si>
  <si>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</si>
  <si>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</si>
  <si>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</si>
  <si>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</si>
  <si>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1 11 05035 05 2000 120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</si>
  <si>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учреждений)(пеня)</t>
  </si>
  <si>
    <t xml:space="preserve">   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</si>
  <si>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</si>
  <si>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</si>
  <si>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</si>
  <si>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  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</si>
  <si>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</si>
  <si>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ГОСУДАРСТВA</t>
  </si>
  <si>
    <t>1 14 02053 05 2000 410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</si>
  <si>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(пеня)</t>
  </si>
  <si>
    <t xml:space="preserve">     1 14 06000 00 0000 430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</si>
  <si>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</si>
  <si>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</si>
  <si>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</si>
  <si>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</si>
  <si>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</si>
  <si>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</si>
  <si>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117 05000 00 0000 180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</si>
  <si>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</si>
  <si>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</si>
  <si>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</si>
  <si>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2 02 02051 05 0000 151</t>
  </si>
  <si>
    <t>Субсидии бюджетам муниципальных районов на реализацию федеральных целевых программ</t>
  </si>
  <si>
    <t>Реализация государственного стандарта общего образования в общеобразовательных учреждениях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</si>
  <si>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</si>
  <si>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Субвенция бюджетам на обеспечение жильем отдельных категорий граждан, установленных ФЗ от 12.01.1995 г N 5-ФЗ, в соответствии с Указом Президента РФ от 07.05.2008 года N 714 " Об обеспечении жильем ветеранов  Великой Отечественной войны 1941-1945 годов"</t>
  </si>
  <si>
    <t>Субвенция бюджетам на обеспечение жильем отдельных категорий граждан, установленных ФЗ от 12.01.1995 г N 5-ФЗ, и от 24..11.1995 года N 181-ФЗ " О социальной защите инвалидов в РФ"</t>
  </si>
  <si>
    <t>Субвенция на проведение переписи населения</t>
  </si>
  <si>
    <t>Субвенция по состтавлению списков кандидатов в присяжные заседатели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</si>
  <si>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</si>
  <si>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</si>
  <si>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</si>
  <si>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2 02 03999 05 0000 151</t>
  </si>
  <si>
    <t>Прочие субвенции бюджетам муниципальных районов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</si>
</sst>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  <numFmt numFmtId="177" formatCode="0.00000"/>
    <numFmt numFmtId="178" formatCode="0.0000000"/>
    <numFmt numFmtId="179" formatCode="0.0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0"/>
    <numFmt numFmtId="187" formatCode="0.00000000000"/>
    <numFmt numFmtId="188" formatCode="0.000000000"/>
    <numFmt numFmtId="189" formatCode="?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center"/>
      <protection/>
    </xf>
    <xf numFmtId="0" fontId="4" fillId="0" borderId="0" xfId="6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2" borderId="0" xfId="66" applyNumberFormat="1" applyFont="1" applyFill="1">
      <alignment/>
      <protection/>
    </xf>
    <xf numFmtId="0" fontId="6" fillId="0" borderId="0" xfId="56" applyFont="1">
      <alignment/>
      <protection/>
    </xf>
    <xf numFmtId="0" fontId="0" fillId="0" borderId="0" xfId="66" applyNumberFormat="1" applyFont="1" applyFill="1" applyAlignment="1">
      <alignment/>
      <protection/>
    </xf>
    <xf numFmtId="0" fontId="5" fillId="0" borderId="0" xfId="66" applyFont="1" applyFill="1" applyAlignment="1">
      <alignment horizontal="center"/>
      <protection/>
    </xf>
    <xf numFmtId="0" fontId="5" fillId="0" borderId="0" xfId="66" applyNumberFormat="1" applyFont="1" applyFill="1" applyAlignment="1">
      <alignment horizontal="center"/>
      <protection/>
    </xf>
    <xf numFmtId="0" fontId="14" fillId="0" borderId="0" xfId="65" applyFont="1" applyFill="1" applyBorder="1" applyAlignment="1">
      <alignment horizontal="center" vertical="center" wrapText="1"/>
      <protection/>
    </xf>
    <xf numFmtId="0" fontId="15" fillId="0" borderId="0" xfId="66" applyNumberFormat="1" applyFont="1" applyFill="1">
      <alignment/>
      <protection/>
    </xf>
    <xf numFmtId="0" fontId="15" fillId="0" borderId="0" xfId="0" applyFont="1" applyAlignment="1">
      <alignment horizontal="right"/>
    </xf>
    <xf numFmtId="164" fontId="10" fillId="25" borderId="10" xfId="67" applyNumberFormat="1" applyFont="1" applyFill="1" applyBorder="1" applyAlignment="1">
      <alignment horizontal="center"/>
      <protection/>
    </xf>
    <xf numFmtId="0" fontId="11" fillId="25" borderId="10" xfId="67" applyNumberFormat="1" applyFont="1" applyFill="1" applyBorder="1" applyAlignment="1">
      <alignment horizontal="center" wrapText="1"/>
      <protection/>
    </xf>
    <xf numFmtId="164" fontId="11" fillId="0" borderId="10" xfId="67" applyNumberFormat="1" applyFont="1" applyFill="1" applyBorder="1" applyAlignment="1">
      <alignment horizontal="center"/>
      <protection/>
    </xf>
    <xf numFmtId="167" fontId="11" fillId="0" borderId="10" xfId="67" applyNumberFormat="1" applyFont="1" applyFill="1" applyBorder="1" applyAlignment="1">
      <alignment horizontal="center"/>
      <protection/>
    </xf>
    <xf numFmtId="164" fontId="10" fillId="0" borderId="10" xfId="67" applyNumberFormat="1" applyFont="1" applyFill="1" applyBorder="1" applyAlignment="1">
      <alignment horizontal="center"/>
      <protection/>
    </xf>
    <xf numFmtId="164" fontId="10" fillId="25" borderId="10" xfId="67" applyNumberFormat="1" applyFont="1" applyFill="1" applyBorder="1" applyAlignment="1">
      <alignment horizontal="center" wrapText="1"/>
      <protection/>
    </xf>
    <xf numFmtId="167" fontId="10" fillId="0" borderId="10" xfId="67" applyNumberFormat="1" applyFont="1" applyFill="1" applyBorder="1" applyAlignment="1">
      <alignment horizontal="center"/>
      <protection/>
    </xf>
    <xf numFmtId="164" fontId="10" fillId="0" borderId="10" xfId="67" applyNumberFormat="1" applyFont="1" applyFill="1" applyBorder="1" applyAlignment="1">
      <alignment horizontal="center" wrapText="1"/>
      <protection/>
    </xf>
    <xf numFmtId="164" fontId="11" fillId="25" borderId="10" xfId="67" applyNumberFormat="1" applyFont="1" applyFill="1" applyBorder="1" applyAlignment="1">
      <alignment horizontal="center"/>
      <protection/>
    </xf>
    <xf numFmtId="167" fontId="11" fillId="25" borderId="10" xfId="67" applyNumberFormat="1" applyFont="1" applyFill="1" applyBorder="1" applyAlignment="1">
      <alignment horizontal="center"/>
      <protection/>
    </xf>
    <xf numFmtId="167" fontId="10" fillId="25" borderId="10" xfId="67" applyNumberFormat="1" applyFont="1" applyFill="1" applyBorder="1" applyAlignment="1">
      <alignment horizontal="center"/>
      <protection/>
    </xf>
    <xf numFmtId="164" fontId="11" fillId="25" borderId="10" xfId="67" applyNumberFormat="1" applyFont="1" applyFill="1" applyBorder="1" applyAlignment="1">
      <alignment horizontal="center" wrapText="1"/>
      <protection/>
    </xf>
    <xf numFmtId="164" fontId="10" fillId="25" borderId="10" xfId="57" applyNumberFormat="1" applyFont="1" applyFill="1" applyBorder="1" applyAlignment="1">
      <alignment horizontal="center" wrapText="1"/>
      <protection/>
    </xf>
    <xf numFmtId="0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vertical="top" wrapText="1"/>
      <protection/>
    </xf>
    <xf numFmtId="0" fontId="10" fillId="0" borderId="10" xfId="67" applyNumberFormat="1" applyFont="1" applyFill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vertical="top" wrapText="1"/>
      <protection/>
    </xf>
    <xf numFmtId="49" fontId="10" fillId="0" borderId="10" xfId="57" applyNumberFormat="1" applyFont="1" applyBorder="1" applyAlignment="1">
      <alignment vertical="top" wrapText="1"/>
      <protection/>
    </xf>
    <xf numFmtId="0" fontId="11" fillId="25" borderId="10" xfId="67" applyNumberFormat="1" applyFont="1" applyFill="1" applyBorder="1" applyAlignment="1">
      <alignment horizontal="center" vertical="center"/>
      <protection/>
    </xf>
    <xf numFmtId="0" fontId="11" fillId="25" borderId="10" xfId="67" applyNumberFormat="1" applyFont="1" applyFill="1" applyBorder="1" applyAlignment="1">
      <alignment vertical="top" wrapText="1"/>
      <protection/>
    </xf>
    <xf numFmtId="0" fontId="10" fillId="25" borderId="10" xfId="67" applyNumberFormat="1" applyFont="1" applyFill="1" applyBorder="1" applyAlignment="1">
      <alignment horizontal="center" vertical="center"/>
      <protection/>
    </xf>
    <xf numFmtId="0" fontId="10" fillId="25" borderId="10" xfId="67" applyNumberFormat="1" applyFont="1" applyFill="1" applyBorder="1" applyAlignment="1">
      <alignment vertical="top" wrapText="1"/>
      <protection/>
    </xf>
    <xf numFmtId="0" fontId="10" fillId="25" borderId="10" xfId="57" applyFont="1" applyFill="1" applyBorder="1" applyAlignment="1">
      <alignment vertical="top" wrapText="1"/>
      <protection/>
    </xf>
    <xf numFmtId="0" fontId="10" fillId="25" borderId="10" xfId="68" applyNumberFormat="1" applyFont="1" applyFill="1" applyBorder="1" applyAlignment="1">
      <alignment vertical="top" wrapText="1"/>
      <protection/>
    </xf>
    <xf numFmtId="0" fontId="13" fillId="25" borderId="10" xfId="62" applyFont="1" applyFill="1" applyBorder="1" applyAlignment="1">
      <alignment vertical="top" wrapText="1"/>
      <protection/>
    </xf>
    <xf numFmtId="0" fontId="12" fillId="25" borderId="10" xfId="63" applyFont="1" applyFill="1" applyBorder="1" applyAlignment="1">
      <alignment vertical="top" wrapText="1"/>
      <protection/>
    </xf>
    <xf numFmtId="0" fontId="10" fillId="25" borderId="10" xfId="67" applyNumberFormat="1" applyFont="1" applyFill="1" applyBorder="1" applyAlignment="1">
      <alignment horizontal="center" vertical="center" wrapText="1"/>
      <protection/>
    </xf>
    <xf numFmtId="0" fontId="11" fillId="25" borderId="10" xfId="67" applyNumberFormat="1" applyFont="1" applyFill="1" applyBorder="1" applyAlignment="1">
      <alignment/>
      <protection/>
    </xf>
    <xf numFmtId="0" fontId="5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horizontal="center"/>
      <protection/>
    </xf>
    <xf numFmtId="167" fontId="5" fillId="0" borderId="0" xfId="67" applyNumberFormat="1" applyFont="1" applyFill="1" applyBorder="1" applyAlignment="1">
      <alignment horizontal="center"/>
      <protection/>
    </xf>
    <xf numFmtId="0" fontId="5" fillId="0" borderId="0" xfId="67" applyNumberFormat="1" applyFont="1" applyFill="1" applyBorder="1" applyAlignment="1">
      <alignment horizontal="center"/>
      <protection/>
    </xf>
    <xf numFmtId="0" fontId="4" fillId="2" borderId="10" xfId="67" applyNumberFormat="1" applyFont="1" applyFill="1" applyBorder="1" applyAlignment="1">
      <alignment horizontal="center" vertical="center"/>
      <protection/>
    </xf>
    <xf numFmtId="0" fontId="4" fillId="2" borderId="10" xfId="67" applyNumberFormat="1" applyFont="1" applyFill="1" applyBorder="1" applyAlignment="1">
      <alignment horizont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2" borderId="10" xfId="67" applyNumberFormat="1" applyFont="1" applyFill="1" applyBorder="1" applyAlignment="1">
      <alignment horizontal="center" vertical="center" wrapText="1"/>
      <protection/>
    </xf>
    <xf numFmtId="0" fontId="10" fillId="2" borderId="10" xfId="67" applyNumberFormat="1" applyFont="1" applyFill="1" applyBorder="1" applyAlignment="1">
      <alignment horizontal="center"/>
      <protection/>
    </xf>
    <xf numFmtId="0" fontId="10" fillId="2" borderId="10" xfId="67" applyNumberFormat="1" applyFont="1" applyFill="1" applyBorder="1" applyAlignment="1">
      <alignment wrapText="1"/>
      <protection/>
    </xf>
    <xf numFmtId="0" fontId="10" fillId="2" borderId="10" xfId="67" applyNumberFormat="1" applyFont="1" applyFill="1" applyBorder="1" applyAlignment="1">
      <alignment horizontal="center" wrapText="1"/>
      <protection/>
    </xf>
    <xf numFmtId="0" fontId="11" fillId="2" borderId="10" xfId="67" applyNumberFormat="1" applyFont="1" applyFill="1" applyBorder="1" applyAlignment="1">
      <alignment horizontal="center"/>
      <protection/>
    </xf>
    <xf numFmtId="0" fontId="11" fillId="2" borderId="10" xfId="67" applyNumberFormat="1" applyFont="1" applyFill="1" applyBorder="1" applyAlignment="1">
      <alignment wrapText="1"/>
      <protection/>
    </xf>
    <xf numFmtId="49" fontId="10" fillId="2" borderId="10" xfId="67" applyNumberFormat="1" applyFont="1" applyFill="1" applyBorder="1" applyAlignment="1">
      <alignment horizontal="center"/>
      <protection/>
    </xf>
    <xf numFmtId="0" fontId="10" fillId="2" borderId="11" xfId="67" applyNumberFormat="1" applyFont="1" applyFill="1" applyBorder="1" applyAlignment="1">
      <alignment horizontal="center" wrapText="1"/>
      <protection/>
    </xf>
    <xf numFmtId="0" fontId="10" fillId="2" borderId="0" xfId="67" applyNumberFormat="1" applyFont="1" applyFill="1" applyBorder="1" applyAlignment="1">
      <alignment horizontal="center" wrapText="1"/>
      <protection/>
    </xf>
    <xf numFmtId="4" fontId="10" fillId="2" borderId="12" xfId="57" applyNumberFormat="1" applyFont="1" applyFill="1" applyBorder="1" applyAlignment="1">
      <alignment horizontal="right" vertical="center" wrapText="1"/>
      <protection/>
    </xf>
    <xf numFmtId="4" fontId="10" fillId="2" borderId="13" xfId="57" applyNumberFormat="1" applyFont="1" applyFill="1" applyBorder="1" applyAlignment="1">
      <alignment horizontal="right" vertical="center" wrapText="1"/>
      <protection/>
    </xf>
    <xf numFmtId="4" fontId="11" fillId="2" borderId="14" xfId="57" applyNumberFormat="1" applyFont="1" applyFill="1" applyBorder="1" applyAlignment="1">
      <alignment horizontal="right" vertical="center" wrapText="1"/>
      <protection/>
    </xf>
    <xf numFmtId="4" fontId="11" fillId="2" borderId="15" xfId="57" applyNumberFormat="1" applyFont="1" applyFill="1" applyBorder="1" applyAlignment="1">
      <alignment horizontal="right" vertical="center" wrapText="1"/>
      <protection/>
    </xf>
    <xf numFmtId="4" fontId="10" fillId="2" borderId="16" xfId="57" applyNumberFormat="1" applyFont="1" applyFill="1" applyBorder="1" applyAlignment="1">
      <alignment horizontal="right" vertical="center" wrapText="1"/>
      <protection/>
    </xf>
    <xf numFmtId="0" fontId="11" fillId="2" borderId="10" xfId="67" applyNumberFormat="1" applyFont="1" applyFill="1" applyBorder="1">
      <alignment/>
      <protection/>
    </xf>
    <xf numFmtId="0" fontId="11" fillId="0" borderId="10" xfId="67" applyNumberFormat="1" applyFont="1" applyFill="1" applyBorder="1" applyAlignment="1">
      <alignment/>
      <protection/>
    </xf>
    <xf numFmtId="0" fontId="11" fillId="0" borderId="10" xfId="67" applyNumberFormat="1" applyFont="1" applyFill="1" applyBorder="1" applyAlignment="1">
      <alignment wrapText="1"/>
      <protection/>
    </xf>
    <xf numFmtId="0" fontId="11" fillId="0" borderId="10" xfId="67" applyNumberFormat="1" applyFont="1" applyFill="1" applyBorder="1" applyAlignment="1">
      <alignment horizontal="center" wrapText="1"/>
      <protection/>
    </xf>
    <xf numFmtId="164" fontId="11" fillId="0" borderId="10" xfId="67" applyNumberFormat="1" applyFont="1" applyFill="1" applyBorder="1" applyAlignment="1">
      <alignment horizontal="center" wrapText="1"/>
      <protection/>
    </xf>
    <xf numFmtId="0" fontId="6" fillId="0" borderId="0" xfId="67" applyNumberFormat="1" applyFont="1" applyFill="1">
      <alignment/>
      <protection/>
    </xf>
    <xf numFmtId="0" fontId="4" fillId="0" borderId="0" xfId="67" applyNumberFormat="1" applyFont="1" applyFill="1" applyBorder="1" applyAlignment="1">
      <alignment horizontal="center" wrapText="1"/>
      <protection/>
    </xf>
    <xf numFmtId="0" fontId="4" fillId="2" borderId="0" xfId="57" applyNumberFormat="1" applyFont="1" applyFill="1" applyBorder="1" applyAlignment="1">
      <alignment/>
      <protection/>
    </xf>
    <xf numFmtId="0" fontId="5" fillId="2" borderId="0" xfId="57" applyNumberFormat="1" applyFont="1" applyFill="1" applyBorder="1" applyAlignment="1">
      <alignment wrapText="1"/>
      <protection/>
    </xf>
    <xf numFmtId="0" fontId="4" fillId="2" borderId="0" xfId="57" applyNumberFormat="1" applyFont="1" applyFill="1" applyBorder="1">
      <alignment/>
      <protection/>
    </xf>
    <xf numFmtId="0" fontId="4" fillId="2" borderId="0" xfId="57" applyNumberFormat="1" applyFont="1" applyFill="1" applyBorder="1" applyAlignment="1">
      <alignment horizontal="center" vertical="center"/>
      <protection/>
    </xf>
    <xf numFmtId="0" fontId="4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wrapText="1"/>
      <protection/>
    </xf>
    <xf numFmtId="0" fontId="0" fillId="0" borderId="0" xfId="67" applyNumberFormat="1" applyFont="1" applyFill="1" applyBorder="1">
      <alignment/>
      <protection/>
    </xf>
    <xf numFmtId="0" fontId="0" fillId="0" borderId="0" xfId="67" applyNumberFormat="1" applyFont="1" applyFill="1" applyAlignment="1">
      <alignment/>
      <protection/>
    </xf>
    <xf numFmtId="0" fontId="0" fillId="0" borderId="0" xfId="67" applyNumberFormat="1" applyFont="1" applyFill="1">
      <alignment/>
      <protection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>
      <alignment/>
      <protection/>
    </xf>
    <xf numFmtId="0" fontId="4" fillId="0" borderId="10" xfId="67" applyNumberFormat="1" applyFont="1" applyFill="1" applyBorder="1" applyAlignment="1">
      <alignment vertical="top"/>
      <protection/>
    </xf>
    <xf numFmtId="0" fontId="4" fillId="0" borderId="10" xfId="67" applyNumberFormat="1" applyFont="1" applyFill="1" applyBorder="1" applyAlignment="1">
      <alignment vertical="top" wrapText="1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wrapText="1"/>
      <protection/>
    </xf>
    <xf numFmtId="0" fontId="10" fillId="0" borderId="10" xfId="67" applyNumberFormat="1" applyFont="1" applyFill="1" applyBorder="1">
      <alignment/>
      <protection/>
    </xf>
    <xf numFmtId="164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/>
      <protection/>
    </xf>
    <xf numFmtId="0" fontId="15" fillId="0" borderId="0" xfId="0" applyFont="1" applyAlignment="1">
      <alignment/>
    </xf>
    <xf numFmtId="0" fontId="15" fillId="0" borderId="0" xfId="67" applyNumberFormat="1" applyFont="1" applyFill="1">
      <alignment/>
      <protection/>
    </xf>
    <xf numFmtId="0" fontId="14" fillId="0" borderId="0" xfId="67" applyNumberFormat="1" applyFont="1" applyFill="1" applyBorder="1" applyAlignment="1">
      <alignment horizontal="center"/>
      <protection/>
    </xf>
    <xf numFmtId="1" fontId="10" fillId="0" borderId="10" xfId="67" applyNumberFormat="1" applyFont="1" applyFill="1" applyBorder="1" applyAlignment="1">
      <alignment horizontal="center" vertical="center"/>
      <protection/>
    </xf>
    <xf numFmtId="0" fontId="10" fillId="25" borderId="10" xfId="67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11" fillId="0" borderId="10" xfId="67" applyNumberFormat="1" applyFont="1" applyFill="1" applyBorder="1" applyAlignment="1">
      <alignment horizontal="center" vertical="center" wrapText="1"/>
      <protection/>
    </xf>
    <xf numFmtId="0" fontId="11" fillId="25" borderId="10" xfId="67" applyNumberFormat="1" applyFont="1" applyFill="1" applyBorder="1" applyAlignment="1">
      <alignment horizontal="center" vertical="center" wrapText="1"/>
      <protection/>
    </xf>
    <xf numFmtId="0" fontId="11" fillId="2" borderId="10" xfId="67" applyFont="1" applyFill="1" applyBorder="1" applyAlignment="1">
      <alignment horizontal="center" vertical="center" wrapText="1"/>
      <protection/>
    </xf>
    <xf numFmtId="0" fontId="11" fillId="0" borderId="10" xfId="67" applyNumberFormat="1" applyFont="1" applyFill="1" applyBorder="1" applyAlignment="1">
      <alignment horizontal="center"/>
      <protection/>
    </xf>
    <xf numFmtId="0" fontId="11" fillId="0" borderId="10" xfId="67" applyNumberFormat="1" applyFont="1" applyFill="1" applyBorder="1" applyAlignment="1">
      <alignment horizontal="left" wrapText="1"/>
      <protection/>
    </xf>
    <xf numFmtId="0" fontId="10" fillId="0" borderId="10" xfId="67" applyNumberFormat="1" applyFont="1" applyFill="1" applyBorder="1" applyAlignment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1" fillId="0" borderId="10" xfId="67" applyNumberFormat="1" applyFont="1" applyFill="1" applyBorder="1" applyAlignment="1">
      <alignment vertical="top" wrapText="1"/>
      <protection/>
    </xf>
    <xf numFmtId="0" fontId="10" fillId="0" borderId="0" xfId="0" applyFont="1" applyAlignment="1">
      <alignment vertical="top" wrapText="1"/>
    </xf>
    <xf numFmtId="0" fontId="10" fillId="0" borderId="17" xfId="6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vertical="top" wrapText="1"/>
      <protection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3" fontId="10" fillId="0" borderId="10" xfId="67" applyNumberFormat="1" applyFont="1" applyFill="1" applyBorder="1" applyAlignment="1">
      <alignment horizontal="center"/>
      <protection/>
    </xf>
    <xf numFmtId="0" fontId="10" fillId="0" borderId="10" xfId="67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49" fontId="10" fillId="0" borderId="11" xfId="57" applyNumberFormat="1" applyFont="1" applyBorder="1" applyAlignment="1">
      <alignment horizontal="center" vertical="center" wrapText="1"/>
      <protection/>
    </xf>
    <xf numFmtId="0" fontId="10" fillId="25" borderId="10" xfId="57" applyNumberFormat="1" applyFont="1" applyFill="1" applyBorder="1" applyAlignment="1">
      <alignment vertical="top" wrapText="1"/>
      <protection/>
    </xf>
    <xf numFmtId="0" fontId="10" fillId="0" borderId="18" xfId="57" applyNumberFormat="1" applyFont="1" applyBorder="1" applyAlignment="1">
      <alignment vertical="top" wrapText="1"/>
      <protection/>
    </xf>
    <xf numFmtId="0" fontId="10" fillId="0" borderId="10" xfId="57" applyFont="1" applyBorder="1" applyAlignment="1">
      <alignment vertical="center"/>
      <protection/>
    </xf>
    <xf numFmtId="4" fontId="10" fillId="25" borderId="10" xfId="67" applyNumberFormat="1" applyFont="1" applyFill="1" applyBorder="1" applyAlignment="1">
      <alignment horizont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>
      <alignment horizontal="left" vertical="center" wrapText="1"/>
      <protection/>
    </xf>
    <xf numFmtId="0" fontId="10" fillId="0" borderId="10" xfId="67" applyNumberFormat="1" applyFont="1" applyFill="1" applyBorder="1" applyAlignment="1">
      <alignment vertical="center" wrapText="1"/>
      <protection/>
    </xf>
    <xf numFmtId="0" fontId="11" fillId="25" borderId="10" xfId="67" applyNumberFormat="1" applyFont="1" applyFill="1" applyBorder="1" applyAlignment="1">
      <alignment horizontal="center"/>
      <protection/>
    </xf>
    <xf numFmtId="0" fontId="10" fillId="25" borderId="10" xfId="67" applyNumberFormat="1" applyFont="1" applyFill="1" applyBorder="1" applyAlignment="1">
      <alignment horizontal="center" wrapText="1"/>
      <protection/>
    </xf>
    <xf numFmtId="0" fontId="10" fillId="25" borderId="10" xfId="67" applyNumberFormat="1" applyFont="1" applyFill="1" applyBorder="1" applyAlignment="1">
      <alignment horizontal="center"/>
      <protection/>
    </xf>
    <xf numFmtId="0" fontId="11" fillId="25" borderId="10" xfId="57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25" borderId="0" xfId="57" applyFont="1" applyFill="1" applyAlignment="1">
      <alignment vertical="top" wrapText="1"/>
      <protection/>
    </xf>
    <xf numFmtId="49" fontId="10" fillId="25" borderId="10" xfId="57" applyNumberFormat="1" applyFont="1" applyFill="1" applyBorder="1" applyAlignment="1">
      <alignment vertical="top" wrapText="1"/>
      <protection/>
    </xf>
    <xf numFmtId="4" fontId="10" fillId="25" borderId="10" xfId="57" applyNumberFormat="1" applyFont="1" applyFill="1" applyBorder="1" applyAlignment="1">
      <alignment horizontal="center" wrapText="1"/>
      <protection/>
    </xf>
    <xf numFmtId="189" fontId="10" fillId="25" borderId="10" xfId="57" applyNumberFormat="1" applyFont="1" applyFill="1" applyBorder="1" applyAlignment="1">
      <alignment vertical="top" wrapText="1"/>
      <protection/>
    </xf>
    <xf numFmtId="0" fontId="15" fillId="0" borderId="20" xfId="66" applyNumberFormat="1" applyFont="1" applyFill="1" applyBorder="1" applyAlignment="1">
      <alignment vertical="top" wrapText="1"/>
      <protection/>
    </xf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15" fillId="0" borderId="0" xfId="67" applyNumberFormat="1" applyFont="1" applyFill="1" applyAlignment="1">
      <alignment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Обычный_приложение №1 2_Приложение 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D9BD37F4EFBEE88ABD2ADEF70459FB00CE24B854F8D51336FB6EEE9105A3738C738DC8322C6C4D3i0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workbookViewId="0" topLeftCell="A1">
      <selection activeCell="J127" sqref="J127"/>
    </sheetView>
  </sheetViews>
  <sheetFormatPr defaultColWidth="9.140625" defaultRowHeight="12.75" outlineLevelRow="1"/>
  <cols>
    <col min="1" max="1" width="23.57421875" style="1" customWidth="1"/>
    <col min="2" max="2" width="47.57421875" style="1" customWidth="1"/>
    <col min="3" max="3" width="0.13671875" style="1" hidden="1" customWidth="1"/>
    <col min="4" max="4" width="9.421875" style="1" hidden="1" customWidth="1"/>
    <col min="5" max="5" width="2.7109375" style="1" hidden="1" customWidth="1"/>
    <col min="6" max="6" width="17.00390625" style="1" customWidth="1"/>
    <col min="7" max="7" width="16.57421875" style="1" customWidth="1"/>
    <col min="8" max="8" width="13.57421875" style="1" customWidth="1"/>
    <col min="9" max="16384" width="9.140625" style="1" customWidth="1"/>
  </cols>
  <sheetData>
    <row r="1" spans="1:8" ht="66.75" customHeight="1">
      <c r="A1" s="2"/>
      <c r="B1" s="13" t="s">
        <v>290</v>
      </c>
      <c r="C1" s="2"/>
      <c r="D1" s="2"/>
      <c r="E1" s="2"/>
      <c r="F1" s="11"/>
      <c r="G1" s="11"/>
      <c r="H1" s="11"/>
    </row>
    <row r="2" spans="1:8" ht="12.75">
      <c r="A2" s="3"/>
      <c r="B2" s="3" t="s">
        <v>0</v>
      </c>
      <c r="C2" s="3"/>
      <c r="D2" s="3"/>
      <c r="E2" s="3"/>
      <c r="F2" s="12"/>
      <c r="G2" s="12"/>
      <c r="H2" s="12"/>
    </row>
    <row r="3" spans="1:8" ht="15" customHeight="1">
      <c r="A3" s="6"/>
      <c r="B3" s="5"/>
      <c r="C3" s="5"/>
      <c r="D3" s="5"/>
      <c r="E3" s="5"/>
      <c r="F3" s="12"/>
      <c r="G3" s="12"/>
      <c r="H3" s="6" t="s">
        <v>39</v>
      </c>
    </row>
    <row r="4" spans="1:8" ht="87" customHeight="1">
      <c r="A4" s="97" t="s">
        <v>296</v>
      </c>
      <c r="B4" s="98" t="s">
        <v>297</v>
      </c>
      <c r="C4" s="97" t="s">
        <v>41</v>
      </c>
      <c r="D4" s="97" t="s">
        <v>37</v>
      </c>
      <c r="E4" s="97" t="s">
        <v>38</v>
      </c>
      <c r="F4" s="99" t="s">
        <v>298</v>
      </c>
      <c r="G4" s="99" t="s">
        <v>299</v>
      </c>
      <c r="H4" s="99" t="s">
        <v>300</v>
      </c>
    </row>
    <row r="5" spans="1:8" ht="17.25" customHeight="1">
      <c r="A5" s="86">
        <v>1</v>
      </c>
      <c r="B5" s="97">
        <v>2</v>
      </c>
      <c r="C5" s="97"/>
      <c r="D5" s="97"/>
      <c r="E5" s="97"/>
      <c r="F5" s="97">
        <v>3</v>
      </c>
      <c r="G5" s="97">
        <v>4</v>
      </c>
      <c r="H5" s="97">
        <v>5</v>
      </c>
    </row>
    <row r="6" spans="1:8" ht="24.75" customHeight="1">
      <c r="A6" s="100" t="s">
        <v>2</v>
      </c>
      <c r="B6" s="101" t="s">
        <v>115</v>
      </c>
      <c r="C6" s="100" t="e">
        <f>C7++C19+C25+C29+C33+C47+C58+#REF!+C67+#REF!+C82+#REF!+#REF!</f>
        <v>#REF!</v>
      </c>
      <c r="D6" s="100" t="e">
        <f>D7++D19+D25+D29+D33+D47+D58+#REF!+D67+#REF!+D82+#REF!+#REF!</f>
        <v>#REF!</v>
      </c>
      <c r="E6" s="100" t="e">
        <f>E7++E19+E25+E29+E33+E47+E58+#REF!+E67+#REF!+E82+#REF!+#REF!</f>
        <v>#REF!</v>
      </c>
      <c r="F6" s="24">
        <f>F7++F19+F25+F29+F33+F47+F58+F67+F82+F53+F13</f>
        <v>67752.45</v>
      </c>
      <c r="G6" s="24">
        <f>G7++G19+G25+G29+G33+G47+G58+G67+G82+G53+G13</f>
        <v>67915.43</v>
      </c>
      <c r="H6" s="19">
        <f aca="true" t="shared" si="0" ref="H6:H65">G6/F6*100</f>
        <v>100.2405521866737</v>
      </c>
    </row>
    <row r="7" spans="1:8" ht="28.5" customHeight="1">
      <c r="A7" s="100" t="s">
        <v>3</v>
      </c>
      <c r="B7" s="101" t="s">
        <v>4</v>
      </c>
      <c r="C7" s="100" t="e">
        <f>C8</f>
        <v>#REF!</v>
      </c>
      <c r="D7" s="100" t="e">
        <f>D8</f>
        <v>#REF!</v>
      </c>
      <c r="E7" s="100" t="e">
        <f>E8</f>
        <v>#REF!</v>
      </c>
      <c r="F7" s="18">
        <f>F8</f>
        <v>45730.799999999996</v>
      </c>
      <c r="G7" s="18">
        <f>G8</f>
        <v>45730.799999999996</v>
      </c>
      <c r="H7" s="19">
        <f>G7/F7*100</f>
        <v>100</v>
      </c>
    </row>
    <row r="8" spans="1:8" ht="25.5" customHeight="1">
      <c r="A8" s="100" t="s">
        <v>5</v>
      </c>
      <c r="B8" s="101" t="s">
        <v>6</v>
      </c>
      <c r="C8" s="100" t="e">
        <f>C9+C10+C11+C12+#REF!</f>
        <v>#REF!</v>
      </c>
      <c r="D8" s="100" t="e">
        <f>D9+D10+D11+D12+#REF!</f>
        <v>#REF!</v>
      </c>
      <c r="E8" s="100" t="e">
        <f>E9+E10+E11+E12+#REF!</f>
        <v>#REF!</v>
      </c>
      <c r="F8" s="18">
        <f>F9+F10+F11+F12</f>
        <v>45730.799999999996</v>
      </c>
      <c r="G8" s="18">
        <f>G9+G10+G11+G12</f>
        <v>45730.799999999996</v>
      </c>
      <c r="H8" s="19">
        <f>G8/F8*100</f>
        <v>100</v>
      </c>
    </row>
    <row r="9" spans="1:8" ht="95.25" customHeight="1">
      <c r="A9" s="29" t="s">
        <v>7</v>
      </c>
      <c r="B9" s="30" t="s">
        <v>156</v>
      </c>
      <c r="C9" s="102"/>
      <c r="D9" s="102">
        <v>320</v>
      </c>
      <c r="E9" s="102">
        <v>358.6</v>
      </c>
      <c r="F9" s="20">
        <v>45336</v>
      </c>
      <c r="G9" s="21">
        <v>45336</v>
      </c>
      <c r="H9" s="22">
        <f t="shared" si="0"/>
        <v>100</v>
      </c>
    </row>
    <row r="10" spans="1:8" ht="126.75" customHeight="1">
      <c r="A10" s="29" t="s">
        <v>8</v>
      </c>
      <c r="B10" s="30" t="s">
        <v>97</v>
      </c>
      <c r="C10" s="31" t="e">
        <f>#REF!+#REF!</f>
        <v>#REF!</v>
      </c>
      <c r="D10" s="31" t="e">
        <f>#REF!+#REF!</f>
        <v>#REF!</v>
      </c>
      <c r="E10" s="31" t="e">
        <f>#REF!+#REF!</f>
        <v>#REF!</v>
      </c>
      <c r="F10" s="16">
        <v>34.5</v>
      </c>
      <c r="G10" s="20">
        <v>34.5</v>
      </c>
      <c r="H10" s="22">
        <f t="shared" si="0"/>
        <v>100</v>
      </c>
    </row>
    <row r="11" spans="1:8" s="4" customFormat="1" ht="63" customHeight="1">
      <c r="A11" s="29" t="s">
        <v>9</v>
      </c>
      <c r="B11" s="30" t="s">
        <v>96</v>
      </c>
      <c r="C11" s="102"/>
      <c r="D11" s="102">
        <v>13.5</v>
      </c>
      <c r="E11" s="102">
        <v>14.5</v>
      </c>
      <c r="F11" s="16">
        <v>317.1</v>
      </c>
      <c r="G11" s="23">
        <v>317.1</v>
      </c>
      <c r="H11" s="22">
        <f t="shared" si="0"/>
        <v>100</v>
      </c>
    </row>
    <row r="12" spans="1:8" s="4" customFormat="1" ht="102.75" customHeight="1">
      <c r="A12" s="31" t="s">
        <v>10</v>
      </c>
      <c r="B12" s="103" t="s">
        <v>301</v>
      </c>
      <c r="C12" s="102"/>
      <c r="D12" s="102">
        <v>15.6</v>
      </c>
      <c r="E12" s="102">
        <v>19</v>
      </c>
      <c r="F12" s="16">
        <v>43.2</v>
      </c>
      <c r="G12" s="23">
        <v>43.2</v>
      </c>
      <c r="H12" s="22">
        <f t="shared" si="0"/>
        <v>100</v>
      </c>
    </row>
    <row r="13" spans="1:8" ht="51.75" customHeight="1">
      <c r="A13" s="86" t="s">
        <v>105</v>
      </c>
      <c r="B13" s="104" t="s">
        <v>106</v>
      </c>
      <c r="C13" s="102"/>
      <c r="D13" s="102"/>
      <c r="E13" s="102"/>
      <c r="F13" s="18">
        <f>F14</f>
        <v>3083.2</v>
      </c>
      <c r="G13" s="18">
        <f>G14</f>
        <v>3083.2</v>
      </c>
      <c r="H13" s="19">
        <f t="shared" si="0"/>
        <v>100</v>
      </c>
    </row>
    <row r="14" spans="1:8" s="7" customFormat="1" ht="31.5" customHeight="1" outlineLevel="1">
      <c r="A14" s="94" t="s">
        <v>116</v>
      </c>
      <c r="B14" s="30" t="s">
        <v>117</v>
      </c>
      <c r="C14" s="102"/>
      <c r="D14" s="102"/>
      <c r="E14" s="102"/>
      <c r="F14" s="20">
        <f>F15+F16+F17+F18</f>
        <v>3083.2</v>
      </c>
      <c r="G14" s="20">
        <f>G15+G16+G17+G18</f>
        <v>3083.2</v>
      </c>
      <c r="H14" s="22">
        <f t="shared" si="0"/>
        <v>100</v>
      </c>
    </row>
    <row r="15" spans="1:8" s="4" customFormat="1" ht="106.5" customHeight="1">
      <c r="A15" s="94" t="s">
        <v>107</v>
      </c>
      <c r="B15" s="30" t="s">
        <v>108</v>
      </c>
      <c r="C15" s="102"/>
      <c r="D15" s="102"/>
      <c r="E15" s="102"/>
      <c r="F15" s="20">
        <v>1048.6</v>
      </c>
      <c r="G15" s="23">
        <v>1048.6</v>
      </c>
      <c r="H15" s="22">
        <f t="shared" si="0"/>
        <v>100</v>
      </c>
    </row>
    <row r="16" spans="1:8" ht="106.5" customHeight="1">
      <c r="A16" s="94" t="s">
        <v>110</v>
      </c>
      <c r="B16" s="30" t="s">
        <v>109</v>
      </c>
      <c r="C16" s="102"/>
      <c r="D16" s="102"/>
      <c r="E16" s="102"/>
      <c r="F16" s="16">
        <v>17.3</v>
      </c>
      <c r="G16" s="23">
        <v>17.3</v>
      </c>
      <c r="H16" s="22">
        <f t="shared" si="0"/>
        <v>100</v>
      </c>
    </row>
    <row r="17" spans="1:8" ht="106.5" customHeight="1">
      <c r="A17" s="94" t="s">
        <v>112</v>
      </c>
      <c r="B17" s="30" t="s">
        <v>111</v>
      </c>
      <c r="C17" s="102"/>
      <c r="D17" s="102"/>
      <c r="E17" s="102"/>
      <c r="F17" s="20">
        <v>2182.3</v>
      </c>
      <c r="G17" s="23">
        <v>2182.3</v>
      </c>
      <c r="H17" s="22">
        <f t="shared" si="0"/>
        <v>100</v>
      </c>
    </row>
    <row r="18" spans="1:8" ht="87.75" customHeight="1">
      <c r="A18" s="94" t="s">
        <v>114</v>
      </c>
      <c r="B18" s="30" t="s">
        <v>113</v>
      </c>
      <c r="C18" s="102"/>
      <c r="D18" s="102"/>
      <c r="E18" s="102"/>
      <c r="F18" s="20">
        <v>-165</v>
      </c>
      <c r="G18" s="23">
        <v>-165</v>
      </c>
      <c r="H18" s="22">
        <f t="shared" si="0"/>
        <v>100</v>
      </c>
    </row>
    <row r="19" spans="1:8" ht="22.5" customHeight="1">
      <c r="A19" s="100" t="s">
        <v>11</v>
      </c>
      <c r="B19" s="104" t="s">
        <v>12</v>
      </c>
      <c r="C19" s="100" t="e">
        <f>#REF!+C24</f>
        <v>#REF!</v>
      </c>
      <c r="D19" s="100" t="e">
        <f>#REF!+D24</f>
        <v>#REF!</v>
      </c>
      <c r="E19" s="100" t="e">
        <f>#REF!+E24</f>
        <v>#REF!</v>
      </c>
      <c r="F19" s="18">
        <f>F20+F24</f>
        <v>7714.8</v>
      </c>
      <c r="G19" s="18">
        <f>G20+G23</f>
        <v>7698.900000000001</v>
      </c>
      <c r="H19" s="19">
        <f t="shared" si="0"/>
        <v>99.79390262871365</v>
      </c>
    </row>
    <row r="20" spans="1:8" ht="37.5" customHeight="1">
      <c r="A20" s="29" t="s">
        <v>62</v>
      </c>
      <c r="B20" s="30" t="s">
        <v>60</v>
      </c>
      <c r="C20" s="100"/>
      <c r="D20" s="100"/>
      <c r="E20" s="100"/>
      <c r="F20" s="20">
        <f>F21+F22</f>
        <v>7696.8</v>
      </c>
      <c r="G20" s="20">
        <f>G21+G22</f>
        <v>7698.900000000001</v>
      </c>
      <c r="H20" s="22">
        <f t="shared" si="0"/>
        <v>100.0272840661054</v>
      </c>
    </row>
    <row r="21" spans="1:8" s="4" customFormat="1" ht="31.5" customHeight="1">
      <c r="A21" s="29" t="s">
        <v>58</v>
      </c>
      <c r="B21" s="30" t="s">
        <v>60</v>
      </c>
      <c r="C21" s="100"/>
      <c r="D21" s="100"/>
      <c r="E21" s="100"/>
      <c r="F21" s="16">
        <v>7696.8</v>
      </c>
      <c r="G21" s="23">
        <v>7696.8</v>
      </c>
      <c r="H21" s="22">
        <f t="shared" si="0"/>
        <v>100</v>
      </c>
    </row>
    <row r="22" spans="1:8" ht="48.75" customHeight="1">
      <c r="A22" s="29" t="s">
        <v>59</v>
      </c>
      <c r="B22" s="30" t="s">
        <v>140</v>
      </c>
      <c r="C22" s="102"/>
      <c r="D22" s="102"/>
      <c r="E22" s="102"/>
      <c r="F22" s="20">
        <v>0</v>
      </c>
      <c r="G22" s="23">
        <v>2.1</v>
      </c>
      <c r="H22" s="22"/>
    </row>
    <row r="23" spans="1:8" s="4" customFormat="1" ht="41.25" customHeight="1">
      <c r="A23" s="31" t="s">
        <v>118</v>
      </c>
      <c r="B23" s="30" t="s">
        <v>119</v>
      </c>
      <c r="C23" s="102"/>
      <c r="D23" s="102"/>
      <c r="E23" s="102"/>
      <c r="F23" s="20">
        <f>F24</f>
        <v>18</v>
      </c>
      <c r="G23" s="20">
        <f>G24</f>
        <v>0</v>
      </c>
      <c r="H23" s="22">
        <f t="shared" si="0"/>
        <v>0</v>
      </c>
    </row>
    <row r="24" spans="1:8" ht="42" customHeight="1">
      <c r="A24" s="31" t="s">
        <v>82</v>
      </c>
      <c r="B24" s="30" t="s">
        <v>104</v>
      </c>
      <c r="C24" s="102">
        <v>60</v>
      </c>
      <c r="D24" s="102">
        <v>1.4</v>
      </c>
      <c r="E24" s="102">
        <v>0</v>
      </c>
      <c r="F24" s="20">
        <v>18</v>
      </c>
      <c r="G24" s="23">
        <v>0</v>
      </c>
      <c r="H24" s="22">
        <f t="shared" si="0"/>
        <v>0</v>
      </c>
    </row>
    <row r="25" spans="1:8" ht="24.75" customHeight="1">
      <c r="A25" s="100" t="s">
        <v>13</v>
      </c>
      <c r="B25" s="104" t="s">
        <v>14</v>
      </c>
      <c r="C25" s="69"/>
      <c r="D25" s="69"/>
      <c r="E25" s="69"/>
      <c r="F25" s="18">
        <f>F26</f>
        <v>2786.6</v>
      </c>
      <c r="G25" s="18">
        <f>G26</f>
        <v>2786.56</v>
      </c>
      <c r="H25" s="19">
        <f t="shared" si="0"/>
        <v>99.99856455896075</v>
      </c>
    </row>
    <row r="26" spans="1:8" ht="26.25" customHeight="1">
      <c r="A26" s="31" t="s">
        <v>50</v>
      </c>
      <c r="B26" s="30" t="s">
        <v>51</v>
      </c>
      <c r="C26" s="69"/>
      <c r="D26" s="69"/>
      <c r="E26" s="69"/>
      <c r="F26" s="20">
        <f>F27+F28</f>
        <v>2786.6</v>
      </c>
      <c r="G26" s="20">
        <f>G27+G28</f>
        <v>2786.56</v>
      </c>
      <c r="H26" s="22">
        <f t="shared" si="0"/>
        <v>99.99856455896075</v>
      </c>
    </row>
    <row r="27" spans="1:8" ht="26.25" customHeight="1">
      <c r="A27" s="31" t="s">
        <v>52</v>
      </c>
      <c r="B27" s="30" t="s">
        <v>53</v>
      </c>
      <c r="C27" s="102"/>
      <c r="D27" s="102"/>
      <c r="E27" s="102"/>
      <c r="F27" s="20">
        <v>940.8</v>
      </c>
      <c r="G27" s="20">
        <v>940.83</v>
      </c>
      <c r="H27" s="22">
        <f t="shared" si="0"/>
        <v>100.00318877551022</v>
      </c>
    </row>
    <row r="28" spans="1:8" s="4" customFormat="1" ht="26.25" customHeight="1">
      <c r="A28" s="31" t="s">
        <v>54</v>
      </c>
      <c r="B28" s="30" t="s">
        <v>55</v>
      </c>
      <c r="C28" s="102"/>
      <c r="D28" s="102"/>
      <c r="E28" s="102"/>
      <c r="F28" s="20">
        <v>1845.8</v>
      </c>
      <c r="G28" s="20">
        <v>1845.73</v>
      </c>
      <c r="H28" s="22">
        <f t="shared" si="0"/>
        <v>99.99620760645792</v>
      </c>
    </row>
    <row r="29" spans="1:8" ht="26.25" customHeight="1">
      <c r="A29" s="100" t="s">
        <v>15</v>
      </c>
      <c r="B29" s="104" t="s">
        <v>16</v>
      </c>
      <c r="C29" s="100" t="e">
        <f>C30+#REF!+#REF!</f>
        <v>#REF!</v>
      </c>
      <c r="D29" s="100" t="e">
        <f>D30+#REF!+#REF!</f>
        <v>#REF!</v>
      </c>
      <c r="E29" s="100" t="e">
        <f>E30+#REF!+#REF!</f>
        <v>#REF!</v>
      </c>
      <c r="F29" s="18">
        <f>F30+F32</f>
        <v>1687.6</v>
      </c>
      <c r="G29" s="18">
        <f>G30+G32</f>
        <v>1687.6</v>
      </c>
      <c r="H29" s="19">
        <f t="shared" si="0"/>
        <v>100</v>
      </c>
    </row>
    <row r="30" spans="1:8" ht="13.5" customHeight="1" hidden="1">
      <c r="A30" s="29" t="s">
        <v>17</v>
      </c>
      <c r="B30" s="30" t="s">
        <v>18</v>
      </c>
      <c r="C30" s="31">
        <f>C31</f>
        <v>300</v>
      </c>
      <c r="D30" s="31">
        <f>D31</f>
        <v>450.7</v>
      </c>
      <c r="E30" s="31">
        <f>E31</f>
        <v>404.4</v>
      </c>
      <c r="F30" s="20">
        <f>F31</f>
        <v>1669.6</v>
      </c>
      <c r="G30" s="20">
        <f>G31</f>
        <v>1669.6</v>
      </c>
      <c r="H30" s="22">
        <f t="shared" si="0"/>
        <v>100</v>
      </c>
    </row>
    <row r="31" spans="1:8" s="4" customFormat="1" ht="65.25" customHeight="1">
      <c r="A31" s="29" t="s">
        <v>19</v>
      </c>
      <c r="B31" s="30" t="s">
        <v>141</v>
      </c>
      <c r="C31" s="102">
        <v>300</v>
      </c>
      <c r="D31" s="102">
        <v>450.7</v>
      </c>
      <c r="E31" s="102">
        <v>404.4</v>
      </c>
      <c r="F31" s="20">
        <v>1669.6</v>
      </c>
      <c r="G31" s="23">
        <v>1669.6</v>
      </c>
      <c r="H31" s="22">
        <f t="shared" si="0"/>
        <v>100</v>
      </c>
    </row>
    <row r="32" spans="1:8" ht="39" customHeight="1">
      <c r="A32" s="29" t="s">
        <v>47</v>
      </c>
      <c r="B32" s="105" t="s">
        <v>48</v>
      </c>
      <c r="C32" s="100"/>
      <c r="D32" s="100"/>
      <c r="E32" s="100"/>
      <c r="F32" s="20">
        <v>18</v>
      </c>
      <c r="G32" s="20">
        <v>18</v>
      </c>
      <c r="H32" s="22">
        <f t="shared" si="0"/>
        <v>100</v>
      </c>
    </row>
    <row r="33" spans="1:8" ht="47.25" customHeight="1">
      <c r="A33" s="86" t="s">
        <v>20</v>
      </c>
      <c r="B33" s="104" t="s">
        <v>21</v>
      </c>
      <c r="C33" s="100" t="e">
        <f>#REF!+C34+#REF!+C45</f>
        <v>#REF!</v>
      </c>
      <c r="D33" s="100" t="e">
        <f>#REF!+D34+#REF!+D45</f>
        <v>#REF!</v>
      </c>
      <c r="E33" s="100" t="e">
        <f>#REF!+E34+#REF!+E45</f>
        <v>#REF!</v>
      </c>
      <c r="F33" s="24">
        <f>F34</f>
        <v>3583.5999999999995</v>
      </c>
      <c r="G33" s="24">
        <f>G34</f>
        <v>3583.669999999999</v>
      </c>
      <c r="H33" s="19">
        <f t="shared" si="0"/>
        <v>100.00195334300703</v>
      </c>
    </row>
    <row r="34" spans="1:8" s="7" customFormat="1" ht="99" customHeight="1" outlineLevel="1">
      <c r="A34" s="29" t="s">
        <v>22</v>
      </c>
      <c r="B34" s="33" t="s">
        <v>142</v>
      </c>
      <c r="C34" s="100" t="e">
        <f>C35+C37+C41</f>
        <v>#REF!</v>
      </c>
      <c r="D34" s="100" t="e">
        <f>D35+D37+D41</f>
        <v>#REF!</v>
      </c>
      <c r="E34" s="100" t="e">
        <f>E35+E37+E41</f>
        <v>#REF!</v>
      </c>
      <c r="F34" s="20">
        <f>F39+F35+F41+F44</f>
        <v>3583.5999999999995</v>
      </c>
      <c r="G34" s="20">
        <f>G39+G35+G41+G44</f>
        <v>3583.669999999999</v>
      </c>
      <c r="H34" s="22">
        <f t="shared" si="0"/>
        <v>100.00195334300703</v>
      </c>
    </row>
    <row r="35" spans="1:8" s="4" customFormat="1" ht="77.25" customHeight="1">
      <c r="A35" s="106" t="s">
        <v>40</v>
      </c>
      <c r="B35" s="107" t="s">
        <v>46</v>
      </c>
      <c r="C35" s="102" t="e">
        <f>C36+#REF!</f>
        <v>#REF!</v>
      </c>
      <c r="D35" s="102" t="e">
        <f>D36+#REF!</f>
        <v>#REF!</v>
      </c>
      <c r="E35" s="102" t="e">
        <f>E36+#REF!</f>
        <v>#REF!</v>
      </c>
      <c r="F35" s="23">
        <f>F36+F37</f>
        <v>1760.6</v>
      </c>
      <c r="G35" s="23">
        <f>G36+G37+G38</f>
        <v>1760.6999999999998</v>
      </c>
      <c r="H35" s="22">
        <f t="shared" si="0"/>
        <v>100.00567988185844</v>
      </c>
    </row>
    <row r="36" spans="1:8" ht="90.75" customHeight="1">
      <c r="A36" s="32" t="s">
        <v>185</v>
      </c>
      <c r="B36" s="33" t="s">
        <v>158</v>
      </c>
      <c r="C36" s="102"/>
      <c r="D36" s="102"/>
      <c r="E36" s="31">
        <v>2379.5</v>
      </c>
      <c r="F36" s="20">
        <v>568.8</v>
      </c>
      <c r="G36" s="20">
        <v>568.8</v>
      </c>
      <c r="H36" s="22">
        <f t="shared" si="0"/>
        <v>100</v>
      </c>
    </row>
    <row r="37" spans="1:8" ht="42" customHeight="1">
      <c r="A37" s="32" t="s">
        <v>186</v>
      </c>
      <c r="B37" s="33" t="s">
        <v>159</v>
      </c>
      <c r="C37" s="102" t="e">
        <f>#REF!</f>
        <v>#REF!</v>
      </c>
      <c r="D37" s="102" t="e">
        <f>#REF!</f>
        <v>#REF!</v>
      </c>
      <c r="E37" s="102" t="e">
        <f>#REF!</f>
        <v>#REF!</v>
      </c>
      <c r="F37" s="23">
        <v>1191.8</v>
      </c>
      <c r="G37" s="23">
        <v>1190.8</v>
      </c>
      <c r="H37" s="22">
        <f t="shared" si="0"/>
        <v>99.91609330424568</v>
      </c>
    </row>
    <row r="38" spans="1:8" s="8" customFormat="1" ht="88.5" customHeight="1">
      <c r="A38" s="32" t="s">
        <v>302</v>
      </c>
      <c r="B38" s="33" t="s">
        <v>303</v>
      </c>
      <c r="C38" s="102"/>
      <c r="D38" s="102"/>
      <c r="E38" s="102"/>
      <c r="F38" s="23">
        <v>0</v>
      </c>
      <c r="G38" s="23">
        <v>1.1</v>
      </c>
      <c r="H38" s="22"/>
    </row>
    <row r="39" spans="1:8" ht="27" customHeight="1" hidden="1">
      <c r="A39" s="32" t="s">
        <v>304</v>
      </c>
      <c r="B39" s="108" t="s">
        <v>305</v>
      </c>
      <c r="C39" s="102"/>
      <c r="D39" s="102"/>
      <c r="E39" s="102"/>
      <c r="F39" s="23">
        <f>F40</f>
        <v>65.6</v>
      </c>
      <c r="G39" s="23">
        <f>G40</f>
        <v>65.6</v>
      </c>
      <c r="H39" s="22">
        <f t="shared" si="0"/>
        <v>100</v>
      </c>
    </row>
    <row r="40" spans="1:8" s="4" customFormat="1" ht="69" customHeight="1">
      <c r="A40" s="32" t="s">
        <v>306</v>
      </c>
      <c r="B40" s="109" t="s">
        <v>307</v>
      </c>
      <c r="C40" s="102"/>
      <c r="D40" s="102"/>
      <c r="E40" s="102"/>
      <c r="F40" s="23">
        <v>65.6</v>
      </c>
      <c r="G40" s="23">
        <v>65.6</v>
      </c>
      <c r="H40" s="22">
        <f t="shared" si="0"/>
        <v>100</v>
      </c>
    </row>
    <row r="41" spans="1:8" ht="91.5" customHeight="1">
      <c r="A41" s="29" t="s">
        <v>23</v>
      </c>
      <c r="B41" s="33" t="s">
        <v>143</v>
      </c>
      <c r="C41" s="100">
        <f>C42</f>
        <v>1537</v>
      </c>
      <c r="D41" s="100">
        <f>D42</f>
        <v>2446.3</v>
      </c>
      <c r="E41" s="100">
        <f>E42</f>
        <v>2450</v>
      </c>
      <c r="F41" s="20">
        <f>F42+F43</f>
        <v>1757.2</v>
      </c>
      <c r="G41" s="20">
        <f>G42+G43</f>
        <v>1757.1699999999998</v>
      </c>
      <c r="H41" s="22">
        <f t="shared" si="0"/>
        <v>99.99829273844752</v>
      </c>
    </row>
    <row r="42" spans="1:8" s="4" customFormat="1" ht="76.5" customHeight="1">
      <c r="A42" s="106" t="s">
        <v>24</v>
      </c>
      <c r="B42" s="107" t="s">
        <v>144</v>
      </c>
      <c r="C42" s="102">
        <v>1537</v>
      </c>
      <c r="D42" s="102">
        <v>2446.3</v>
      </c>
      <c r="E42" s="102">
        <v>2450</v>
      </c>
      <c r="F42" s="20">
        <v>1757.2</v>
      </c>
      <c r="G42" s="20">
        <v>1756.57</v>
      </c>
      <c r="H42" s="22">
        <f t="shared" si="0"/>
        <v>99.96414750739812</v>
      </c>
    </row>
    <row r="43" spans="1:8" s="7" customFormat="1" ht="85.5" customHeight="1" outlineLevel="1">
      <c r="A43" s="106" t="s">
        <v>308</v>
      </c>
      <c r="B43" s="33" t="s">
        <v>309</v>
      </c>
      <c r="C43" s="102"/>
      <c r="D43" s="102"/>
      <c r="E43" s="102"/>
      <c r="F43" s="110">
        <v>0</v>
      </c>
      <c r="G43" s="20">
        <v>0.6</v>
      </c>
      <c r="H43" s="22"/>
    </row>
    <row r="44" spans="1:8" s="7" customFormat="1" ht="61.5" customHeight="1" outlineLevel="1">
      <c r="A44" s="111" t="s">
        <v>310</v>
      </c>
      <c r="B44" s="112" t="s">
        <v>311</v>
      </c>
      <c r="C44" s="102"/>
      <c r="D44" s="102"/>
      <c r="E44" s="102"/>
      <c r="F44" s="20">
        <f>F45</f>
        <v>0.2</v>
      </c>
      <c r="G44" s="20">
        <f>G45</f>
        <v>0.2</v>
      </c>
      <c r="H44" s="22">
        <f t="shared" si="0"/>
        <v>100</v>
      </c>
    </row>
    <row r="45" spans="1:8" s="9" customFormat="1" ht="57" customHeight="1">
      <c r="A45" s="111" t="s">
        <v>312</v>
      </c>
      <c r="B45" s="112" t="s">
        <v>313</v>
      </c>
      <c r="C45" s="31">
        <f>C46</f>
        <v>481</v>
      </c>
      <c r="D45" s="31">
        <f>D46</f>
        <v>1736.9</v>
      </c>
      <c r="E45" s="31">
        <f>E46</f>
        <v>0</v>
      </c>
      <c r="F45" s="20">
        <f>F46</f>
        <v>0.2</v>
      </c>
      <c r="G45" s="20">
        <f>G46</f>
        <v>0.2</v>
      </c>
      <c r="H45" s="22">
        <f t="shared" si="0"/>
        <v>100</v>
      </c>
    </row>
    <row r="46" spans="1:8" s="9" customFormat="1" ht="69.75" customHeight="1">
      <c r="A46" s="111" t="s">
        <v>314</v>
      </c>
      <c r="B46" s="112" t="s">
        <v>315</v>
      </c>
      <c r="C46" s="102">
        <v>481</v>
      </c>
      <c r="D46" s="102">
        <v>1736.9</v>
      </c>
      <c r="E46" s="102"/>
      <c r="F46" s="20">
        <v>0.2</v>
      </c>
      <c r="G46" s="20">
        <v>0.2</v>
      </c>
      <c r="H46" s="22">
        <f t="shared" si="0"/>
        <v>100</v>
      </c>
    </row>
    <row r="47" spans="1:8" s="4" customFormat="1" ht="42" customHeight="1">
      <c r="A47" s="86" t="s">
        <v>25</v>
      </c>
      <c r="B47" s="104" t="s">
        <v>26</v>
      </c>
      <c r="C47" s="100">
        <f>C48</f>
        <v>1151</v>
      </c>
      <c r="D47" s="100">
        <f>D48</f>
        <v>720.4</v>
      </c>
      <c r="E47" s="100">
        <f>E48</f>
        <v>840.7</v>
      </c>
      <c r="F47" s="18">
        <f>F48+F49+F50+F51+F52</f>
        <v>1157.8999999999999</v>
      </c>
      <c r="G47" s="18">
        <f>G48+G49+G50+G51+G52</f>
        <v>1158.3</v>
      </c>
      <c r="H47" s="19">
        <f t="shared" si="0"/>
        <v>100.03454529752138</v>
      </c>
    </row>
    <row r="48" spans="1:8" s="4" customFormat="1" ht="34.5" customHeight="1">
      <c r="A48" s="29" t="s">
        <v>67</v>
      </c>
      <c r="B48" s="30" t="s">
        <v>123</v>
      </c>
      <c r="C48" s="102">
        <v>1151</v>
      </c>
      <c r="D48" s="102">
        <v>720.4</v>
      </c>
      <c r="E48" s="102">
        <v>840.7</v>
      </c>
      <c r="F48" s="16">
        <v>142.2</v>
      </c>
      <c r="G48" s="20">
        <v>142.2</v>
      </c>
      <c r="H48" s="22">
        <f>G48/F48*100</f>
        <v>100</v>
      </c>
    </row>
    <row r="49" spans="1:8" s="4" customFormat="1" ht="42" customHeight="1">
      <c r="A49" s="29" t="s">
        <v>68</v>
      </c>
      <c r="B49" s="30" t="s">
        <v>122</v>
      </c>
      <c r="C49" s="102"/>
      <c r="D49" s="102"/>
      <c r="E49" s="102"/>
      <c r="F49" s="20">
        <v>-3</v>
      </c>
      <c r="G49" s="20">
        <v>-3</v>
      </c>
      <c r="H49" s="22">
        <f>G49/F49*100</f>
        <v>100</v>
      </c>
    </row>
    <row r="50" spans="1:8" s="4" customFormat="1" ht="36" customHeight="1">
      <c r="A50" s="29" t="s">
        <v>69</v>
      </c>
      <c r="B50" s="30" t="s">
        <v>80</v>
      </c>
      <c r="C50" s="102"/>
      <c r="D50" s="102"/>
      <c r="E50" s="102"/>
      <c r="F50" s="20">
        <v>779.1</v>
      </c>
      <c r="G50" s="20">
        <v>779.1</v>
      </c>
      <c r="H50" s="22">
        <f t="shared" si="0"/>
        <v>100</v>
      </c>
    </row>
    <row r="51" spans="1:8" ht="35.25" customHeight="1">
      <c r="A51" s="29" t="s">
        <v>70</v>
      </c>
      <c r="B51" s="30" t="s">
        <v>81</v>
      </c>
      <c r="C51" s="102"/>
      <c r="D51" s="102"/>
      <c r="E51" s="102"/>
      <c r="F51" s="20">
        <v>239.3</v>
      </c>
      <c r="G51" s="20">
        <v>239.3</v>
      </c>
      <c r="H51" s="22">
        <f t="shared" si="0"/>
        <v>100</v>
      </c>
    </row>
    <row r="52" spans="1:8" ht="57" customHeight="1">
      <c r="A52" s="29" t="s">
        <v>190</v>
      </c>
      <c r="B52" s="105" t="s">
        <v>191</v>
      </c>
      <c r="C52" s="102"/>
      <c r="D52" s="102"/>
      <c r="E52" s="102"/>
      <c r="F52" s="20">
        <v>0.3</v>
      </c>
      <c r="G52" s="20">
        <v>0.7</v>
      </c>
      <c r="H52" s="22">
        <f t="shared" si="0"/>
        <v>233.33333333333334</v>
      </c>
    </row>
    <row r="53" spans="1:8" ht="48" customHeight="1">
      <c r="A53" s="86" t="s">
        <v>56</v>
      </c>
      <c r="B53" s="104" t="s">
        <v>316</v>
      </c>
      <c r="C53" s="69"/>
      <c r="D53" s="69"/>
      <c r="E53" s="69"/>
      <c r="F53" s="18">
        <f>F54+F56</f>
        <v>148.5</v>
      </c>
      <c r="G53" s="18">
        <f>G54+G56</f>
        <v>148.5</v>
      </c>
      <c r="H53" s="19">
        <f t="shared" si="0"/>
        <v>100</v>
      </c>
    </row>
    <row r="54" spans="1:8" ht="28.5" customHeight="1">
      <c r="A54" s="29" t="s">
        <v>87</v>
      </c>
      <c r="B54" s="30" t="s">
        <v>88</v>
      </c>
      <c r="C54" s="69"/>
      <c r="D54" s="69"/>
      <c r="E54" s="69"/>
      <c r="F54" s="20">
        <f>F55</f>
        <v>9.1</v>
      </c>
      <c r="G54" s="20">
        <f>G55</f>
        <v>9.1</v>
      </c>
      <c r="H54" s="22">
        <f t="shared" si="0"/>
        <v>100</v>
      </c>
    </row>
    <row r="55" spans="1:8" ht="40.5" customHeight="1">
      <c r="A55" s="29" t="s">
        <v>101</v>
      </c>
      <c r="B55" s="30" t="s">
        <v>63</v>
      </c>
      <c r="C55" s="102"/>
      <c r="D55" s="102"/>
      <c r="E55" s="102"/>
      <c r="F55" s="20">
        <v>9.1</v>
      </c>
      <c r="G55" s="20">
        <v>9.1</v>
      </c>
      <c r="H55" s="22">
        <f t="shared" si="0"/>
        <v>100</v>
      </c>
    </row>
    <row r="56" spans="1:8" ht="41.25" customHeight="1">
      <c r="A56" s="29" t="s">
        <v>89</v>
      </c>
      <c r="B56" s="30" t="s">
        <v>90</v>
      </c>
      <c r="C56" s="102"/>
      <c r="D56" s="102"/>
      <c r="E56" s="102"/>
      <c r="F56" s="20">
        <f>F57</f>
        <v>139.4</v>
      </c>
      <c r="G56" s="20">
        <f>G57</f>
        <v>139.4</v>
      </c>
      <c r="H56" s="22">
        <f t="shared" si="0"/>
        <v>100</v>
      </c>
    </row>
    <row r="57" spans="1:8" ht="37.5" customHeight="1">
      <c r="A57" s="29" t="s">
        <v>102</v>
      </c>
      <c r="B57" s="30" t="s">
        <v>64</v>
      </c>
      <c r="C57" s="102"/>
      <c r="D57" s="102"/>
      <c r="E57" s="102"/>
      <c r="F57" s="20">
        <v>139.4</v>
      </c>
      <c r="G57" s="20">
        <v>139.4</v>
      </c>
      <c r="H57" s="22">
        <f t="shared" si="0"/>
        <v>100</v>
      </c>
    </row>
    <row r="58" spans="1:8" ht="34.5" customHeight="1">
      <c r="A58" s="86" t="s">
        <v>27</v>
      </c>
      <c r="B58" s="104" t="s">
        <v>28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8">
        <f>F59+F64</f>
        <v>1226.65</v>
      </c>
      <c r="G58" s="18">
        <f>G59+G64</f>
        <v>1393.7</v>
      </c>
      <c r="H58" s="19">
        <f t="shared" si="0"/>
        <v>113.61839155423309</v>
      </c>
    </row>
    <row r="59" spans="1:8" ht="109.5" customHeight="1">
      <c r="A59" s="113" t="s">
        <v>103</v>
      </c>
      <c r="B59" s="114" t="s">
        <v>151</v>
      </c>
      <c r="C59" s="100"/>
      <c r="D59" s="100"/>
      <c r="E59" s="100"/>
      <c r="F59" s="20">
        <f>F61+F60</f>
        <v>918.1</v>
      </c>
      <c r="G59" s="20">
        <v>918.2</v>
      </c>
      <c r="H59" s="22">
        <f t="shared" si="0"/>
        <v>100.0108920596885</v>
      </c>
    </row>
    <row r="60" spans="1:8" ht="106.5" customHeight="1">
      <c r="A60" s="31" t="s">
        <v>121</v>
      </c>
      <c r="B60" s="115" t="s">
        <v>120</v>
      </c>
      <c r="C60" s="100"/>
      <c r="D60" s="100"/>
      <c r="E60" s="100"/>
      <c r="F60" s="20">
        <v>0</v>
      </c>
      <c r="G60" s="20">
        <v>8.8</v>
      </c>
      <c r="H60" s="22"/>
    </row>
    <row r="61" spans="1:8" ht="67.5" customHeight="1">
      <c r="A61" s="29" t="s">
        <v>65</v>
      </c>
      <c r="B61" s="30" t="s">
        <v>66</v>
      </c>
      <c r="C61" s="102"/>
      <c r="D61" s="102"/>
      <c r="E61" s="102"/>
      <c r="F61" s="20">
        <v>918.1</v>
      </c>
      <c r="G61" s="20">
        <v>892.8</v>
      </c>
      <c r="H61" s="22">
        <f t="shared" si="0"/>
        <v>97.24430889881276</v>
      </c>
    </row>
    <row r="62" spans="1:8" ht="96.75" customHeight="1">
      <c r="A62" s="29" t="s">
        <v>317</v>
      </c>
      <c r="B62" s="30" t="s">
        <v>318</v>
      </c>
      <c r="C62" s="102"/>
      <c r="D62" s="102"/>
      <c r="E62" s="102"/>
      <c r="F62" s="20">
        <v>0</v>
      </c>
      <c r="G62" s="20">
        <v>16.5</v>
      </c>
      <c r="H62" s="22"/>
    </row>
    <row r="63" spans="1:8" ht="54.75" customHeight="1">
      <c r="A63" s="116" t="s">
        <v>319</v>
      </c>
      <c r="B63" s="107" t="s">
        <v>164</v>
      </c>
      <c r="C63" s="102"/>
      <c r="D63" s="102"/>
      <c r="E63" s="102"/>
      <c r="F63" s="20">
        <f>F64</f>
        <v>308.55</v>
      </c>
      <c r="G63" s="20">
        <f>G64</f>
        <v>475.5</v>
      </c>
      <c r="H63" s="22">
        <f t="shared" si="0"/>
        <v>154.1079241614001</v>
      </c>
    </row>
    <row r="64" spans="1:8" ht="36" customHeight="1">
      <c r="A64" s="94" t="s">
        <v>175</v>
      </c>
      <c r="B64" s="30" t="s">
        <v>91</v>
      </c>
      <c r="C64" s="102"/>
      <c r="D64" s="102"/>
      <c r="E64" s="102"/>
      <c r="F64" s="20">
        <f>F65+F66</f>
        <v>308.55</v>
      </c>
      <c r="G64" s="117">
        <f>G65+G66</f>
        <v>475.5</v>
      </c>
      <c r="H64" s="22">
        <f t="shared" si="0"/>
        <v>154.1079241614001</v>
      </c>
    </row>
    <row r="65" spans="1:8" ht="57" customHeight="1">
      <c r="A65" s="32" t="s">
        <v>161</v>
      </c>
      <c r="B65" s="33" t="s">
        <v>160</v>
      </c>
      <c r="C65" s="102"/>
      <c r="D65" s="102"/>
      <c r="E65" s="102"/>
      <c r="F65" s="20">
        <v>100.5</v>
      </c>
      <c r="G65" s="20">
        <v>267.5</v>
      </c>
      <c r="H65" s="22">
        <f t="shared" si="0"/>
        <v>266.16915422885575</v>
      </c>
    </row>
    <row r="66" spans="1:8" ht="61.5" customHeight="1">
      <c r="A66" s="32" t="s">
        <v>162</v>
      </c>
      <c r="B66" s="33" t="s">
        <v>163</v>
      </c>
      <c r="C66" s="102"/>
      <c r="D66" s="102"/>
      <c r="E66" s="102"/>
      <c r="F66" s="20">
        <v>208.05</v>
      </c>
      <c r="G66" s="16">
        <v>208</v>
      </c>
      <c r="H66" s="22">
        <f>G66/F66*100</f>
        <v>99.97596731554914</v>
      </c>
    </row>
    <row r="67" spans="1:8" ht="46.5" customHeight="1">
      <c r="A67" s="86" t="s">
        <v>29</v>
      </c>
      <c r="B67" s="97" t="s">
        <v>30</v>
      </c>
      <c r="C67" s="69">
        <v>972</v>
      </c>
      <c r="D67" s="69">
        <v>1008.7</v>
      </c>
      <c r="E67" s="100">
        <v>1145</v>
      </c>
      <c r="F67" s="18">
        <f>F68+F69+F70+F71+F72+F74+F75+F76+F77+F80+F81+F79+F73</f>
        <v>632.8000000000001</v>
      </c>
      <c r="G67" s="18">
        <f>G68+G69+G70+G71+G72+G74+G75+G76+G77+G80+G81+G79+G73</f>
        <v>642.6</v>
      </c>
      <c r="H67" s="19">
        <f aca="true" t="shared" si="1" ref="H67:H118">G67/F67*100</f>
        <v>101.54867256637168</v>
      </c>
    </row>
    <row r="68" spans="1:8" ht="129" customHeight="1">
      <c r="A68" s="32" t="s">
        <v>71</v>
      </c>
      <c r="B68" s="33" t="s">
        <v>157</v>
      </c>
      <c r="C68" s="69"/>
      <c r="D68" s="69"/>
      <c r="E68" s="100"/>
      <c r="F68" s="20">
        <v>16.8</v>
      </c>
      <c r="G68" s="20">
        <v>16.8</v>
      </c>
      <c r="H68" s="22">
        <f t="shared" si="1"/>
        <v>100</v>
      </c>
    </row>
    <row r="69" spans="1:8" ht="57.75" customHeight="1">
      <c r="A69" s="32" t="s">
        <v>72</v>
      </c>
      <c r="B69" s="33" t="s">
        <v>73</v>
      </c>
      <c r="C69" s="69"/>
      <c r="D69" s="69"/>
      <c r="E69" s="100"/>
      <c r="F69" s="20">
        <v>1.8</v>
      </c>
      <c r="G69" s="20">
        <v>1.8</v>
      </c>
      <c r="H69" s="22">
        <f t="shared" si="1"/>
        <v>100</v>
      </c>
    </row>
    <row r="70" spans="1:8" ht="36.75" customHeight="1" hidden="1">
      <c r="A70" s="32" t="s">
        <v>74</v>
      </c>
      <c r="B70" s="33" t="s">
        <v>75</v>
      </c>
      <c r="C70" s="69"/>
      <c r="D70" s="69"/>
      <c r="E70" s="100"/>
      <c r="F70" s="20">
        <v>10.9</v>
      </c>
      <c r="G70" s="20">
        <v>10.9</v>
      </c>
      <c r="H70" s="22">
        <f t="shared" si="1"/>
        <v>100</v>
      </c>
    </row>
    <row r="71" spans="1:8" ht="56.25" customHeight="1" hidden="1">
      <c r="A71" s="32" t="s">
        <v>99</v>
      </c>
      <c r="B71" s="34" t="s">
        <v>100</v>
      </c>
      <c r="C71" s="69"/>
      <c r="D71" s="69"/>
      <c r="E71" s="100"/>
      <c r="F71" s="20">
        <v>25.5</v>
      </c>
      <c r="G71" s="20">
        <v>33.9</v>
      </c>
      <c r="H71" s="22">
        <f t="shared" si="1"/>
        <v>132.94117647058823</v>
      </c>
    </row>
    <row r="72" spans="1:8" ht="58.5" customHeight="1" hidden="1">
      <c r="A72" s="32" t="s">
        <v>98</v>
      </c>
      <c r="B72" s="33" t="s">
        <v>93</v>
      </c>
      <c r="C72" s="69"/>
      <c r="D72" s="69"/>
      <c r="E72" s="100"/>
      <c r="F72" s="20">
        <v>0</v>
      </c>
      <c r="G72" s="20">
        <v>0</v>
      </c>
      <c r="H72" s="22" t="e">
        <f t="shared" si="1"/>
        <v>#DIV/0!</v>
      </c>
    </row>
    <row r="73" spans="1:8" ht="45" customHeight="1">
      <c r="A73" s="32" t="s">
        <v>98</v>
      </c>
      <c r="B73" s="105" t="s">
        <v>93</v>
      </c>
      <c r="C73" s="69"/>
      <c r="D73" s="69"/>
      <c r="E73" s="100"/>
      <c r="F73" s="20">
        <v>120</v>
      </c>
      <c r="G73" s="20">
        <v>120.9</v>
      </c>
      <c r="H73" s="22">
        <f t="shared" si="1"/>
        <v>100.75</v>
      </c>
    </row>
    <row r="74" spans="1:8" ht="31.5" customHeight="1">
      <c r="A74" s="32" t="s">
        <v>76</v>
      </c>
      <c r="B74" s="33" t="s">
        <v>77</v>
      </c>
      <c r="C74" s="69"/>
      <c r="D74" s="69"/>
      <c r="E74" s="100"/>
      <c r="F74" s="20">
        <v>60</v>
      </c>
      <c r="G74" s="20">
        <v>60</v>
      </c>
      <c r="H74" s="22">
        <f t="shared" si="1"/>
        <v>100</v>
      </c>
    </row>
    <row r="75" spans="1:8" ht="59.25" customHeight="1">
      <c r="A75" s="32" t="s">
        <v>94</v>
      </c>
      <c r="B75" s="33" t="s">
        <v>95</v>
      </c>
      <c r="C75" s="69"/>
      <c r="D75" s="69"/>
      <c r="E75" s="100"/>
      <c r="F75" s="20">
        <v>0</v>
      </c>
      <c r="G75" s="20">
        <v>0.1</v>
      </c>
      <c r="H75" s="22"/>
    </row>
    <row r="76" spans="1:8" ht="36" customHeight="1">
      <c r="A76" s="32" t="s">
        <v>84</v>
      </c>
      <c r="B76" s="38" t="s">
        <v>85</v>
      </c>
      <c r="C76" s="69"/>
      <c r="D76" s="69"/>
      <c r="E76" s="100"/>
      <c r="F76" s="20">
        <v>4</v>
      </c>
      <c r="G76" s="23">
        <v>8.3</v>
      </c>
      <c r="H76" s="22">
        <f t="shared" si="1"/>
        <v>207.50000000000003</v>
      </c>
    </row>
    <row r="77" spans="1:8" ht="41.25" customHeight="1" hidden="1">
      <c r="A77" s="32" t="s">
        <v>145</v>
      </c>
      <c r="B77" s="30" t="s">
        <v>146</v>
      </c>
      <c r="C77" s="69"/>
      <c r="D77" s="69"/>
      <c r="E77" s="100"/>
      <c r="F77" s="20">
        <v>0</v>
      </c>
      <c r="G77" s="23">
        <v>0</v>
      </c>
      <c r="H77" s="22" t="e">
        <f t="shared" si="1"/>
        <v>#DIV/0!</v>
      </c>
    </row>
    <row r="78" spans="1:8" ht="41.25" customHeight="1" hidden="1">
      <c r="A78" s="32"/>
      <c r="B78" s="30"/>
      <c r="C78" s="69"/>
      <c r="D78" s="69"/>
      <c r="E78" s="100"/>
      <c r="F78" s="20"/>
      <c r="G78" s="23"/>
      <c r="H78" s="22"/>
    </row>
    <row r="79" spans="1:8" ht="59.25" customHeight="1">
      <c r="A79" s="118" t="s">
        <v>187</v>
      </c>
      <c r="B79" s="107" t="s">
        <v>165</v>
      </c>
      <c r="C79" s="69"/>
      <c r="D79" s="69"/>
      <c r="E79" s="100"/>
      <c r="F79" s="20">
        <v>21.2</v>
      </c>
      <c r="G79" s="23">
        <v>21.2</v>
      </c>
      <c r="H79" s="22">
        <f t="shared" si="1"/>
        <v>100</v>
      </c>
    </row>
    <row r="80" spans="1:8" ht="60" customHeight="1">
      <c r="A80" s="32" t="s">
        <v>83</v>
      </c>
      <c r="B80" s="30" t="s">
        <v>86</v>
      </c>
      <c r="C80" s="69"/>
      <c r="D80" s="69"/>
      <c r="E80" s="100"/>
      <c r="F80" s="20">
        <v>151</v>
      </c>
      <c r="G80" s="20">
        <v>151</v>
      </c>
      <c r="H80" s="22">
        <f t="shared" si="1"/>
        <v>100</v>
      </c>
    </row>
    <row r="81" spans="1:8" ht="42" customHeight="1">
      <c r="A81" s="32" t="s">
        <v>78</v>
      </c>
      <c r="B81" s="33" t="s">
        <v>79</v>
      </c>
      <c r="C81" s="69"/>
      <c r="D81" s="69"/>
      <c r="E81" s="100"/>
      <c r="F81" s="20">
        <v>221.6</v>
      </c>
      <c r="G81" s="20">
        <f>217.7</f>
        <v>217.7</v>
      </c>
      <c r="H81" s="22">
        <f t="shared" si="1"/>
        <v>98.24007220216606</v>
      </c>
    </row>
    <row r="82" spans="1:8" ht="54" customHeight="1" hidden="1">
      <c r="A82" s="86" t="s">
        <v>320</v>
      </c>
      <c r="B82" s="119" t="s">
        <v>321</v>
      </c>
      <c r="C82" s="100" t="e">
        <f>#REF!+#REF!</f>
        <v>#REF!</v>
      </c>
      <c r="D82" s="100" t="e">
        <f>#REF!+#REF!</f>
        <v>#REF!</v>
      </c>
      <c r="E82" s="100" t="e">
        <f>#REF!+#REF!</f>
        <v>#REF!</v>
      </c>
      <c r="F82" s="18">
        <f>F83</f>
        <v>0</v>
      </c>
      <c r="G82" s="18">
        <f>G83</f>
        <v>1.6</v>
      </c>
      <c r="H82" s="18"/>
    </row>
    <row r="83" spans="1:8" ht="78" customHeight="1" hidden="1">
      <c r="A83" s="29" t="s">
        <v>322</v>
      </c>
      <c r="B83" s="120" t="s">
        <v>323</v>
      </c>
      <c r="C83" s="100"/>
      <c r="D83" s="100"/>
      <c r="E83" s="100"/>
      <c r="F83" s="20">
        <f>F84</f>
        <v>0</v>
      </c>
      <c r="G83" s="20">
        <f>G84</f>
        <v>1.6</v>
      </c>
      <c r="H83" s="20"/>
    </row>
    <row r="84" spans="1:8" ht="27" customHeight="1" hidden="1">
      <c r="A84" s="94" t="s">
        <v>324</v>
      </c>
      <c r="B84" s="30" t="s">
        <v>325</v>
      </c>
      <c r="C84" s="102"/>
      <c r="D84" s="102"/>
      <c r="E84" s="102"/>
      <c r="F84" s="20">
        <v>0</v>
      </c>
      <c r="G84" s="20">
        <v>1.6</v>
      </c>
      <c r="H84" s="20"/>
    </row>
    <row r="85" spans="1:8" ht="60" customHeight="1" hidden="1">
      <c r="A85" s="94" t="s">
        <v>326</v>
      </c>
      <c r="B85" s="30" t="s">
        <v>327</v>
      </c>
      <c r="C85" s="102"/>
      <c r="D85" s="102"/>
      <c r="E85" s="102"/>
      <c r="F85" s="20">
        <f>F86</f>
        <v>0</v>
      </c>
      <c r="G85" s="18">
        <f>G87+G88</f>
        <v>780314.2000000002</v>
      </c>
      <c r="H85" s="22"/>
    </row>
    <row r="86" spans="1:8" ht="88.5" customHeight="1" hidden="1">
      <c r="A86" s="94" t="s">
        <v>328</v>
      </c>
      <c r="B86" s="30" t="s">
        <v>329</v>
      </c>
      <c r="C86" s="102"/>
      <c r="D86" s="102"/>
      <c r="E86" s="102"/>
      <c r="F86" s="20">
        <v>0</v>
      </c>
      <c r="G86" s="18">
        <f>G88+G89</f>
        <v>490627.00000000006</v>
      </c>
      <c r="H86" s="22"/>
    </row>
    <row r="87" spans="1:8" ht="24" customHeight="1">
      <c r="A87" s="35" t="s">
        <v>31</v>
      </c>
      <c r="B87" s="36" t="s">
        <v>32</v>
      </c>
      <c r="C87" s="121" t="e">
        <f>C88+#REF!</f>
        <v>#REF!</v>
      </c>
      <c r="D87" s="121" t="e">
        <f>D88+#REF!+D89+#REF!+D96</f>
        <v>#REF!</v>
      </c>
      <c r="E87" s="121" t="e">
        <f>E88+#REF!+E89+#REF!+E96</f>
        <v>#REF!</v>
      </c>
      <c r="F87" s="24">
        <f>F88+F117+F122</f>
        <v>390115.5</v>
      </c>
      <c r="G87" s="24">
        <f>G88+G117+G122-0.1</f>
        <v>390107.20000000007</v>
      </c>
      <c r="H87" s="25">
        <f t="shared" si="1"/>
        <v>99.99787242496134</v>
      </c>
    </row>
    <row r="88" spans="1:8" ht="81" customHeight="1">
      <c r="A88" s="35" t="s">
        <v>33</v>
      </c>
      <c r="B88" s="36" t="s">
        <v>61</v>
      </c>
      <c r="C88" s="121" t="e">
        <f>SUM(C89+#REF!+C96)</f>
        <v>#REF!</v>
      </c>
      <c r="D88" s="121">
        <v>16522.8</v>
      </c>
      <c r="E88" s="121"/>
      <c r="F88" s="24">
        <f>F89+F92+F96+F114</f>
        <v>390215.2</v>
      </c>
      <c r="G88" s="24">
        <f>G89+G92+G96+G114+0.1</f>
        <v>390207.00000000006</v>
      </c>
      <c r="H88" s="25">
        <f>G88/F88*100</f>
        <v>99.9978985954417</v>
      </c>
    </row>
    <row r="89" spans="1:8" ht="35.25" customHeight="1">
      <c r="A89" s="35" t="s">
        <v>152</v>
      </c>
      <c r="B89" s="36" t="s">
        <v>153</v>
      </c>
      <c r="C89" s="17"/>
      <c r="D89" s="17"/>
      <c r="E89" s="17"/>
      <c r="F89" s="24">
        <f>F91</f>
        <v>100420</v>
      </c>
      <c r="G89" s="24">
        <f>G91</f>
        <v>100420</v>
      </c>
      <c r="H89" s="25">
        <f>G89/F89*100</f>
        <v>100</v>
      </c>
    </row>
    <row r="90" spans="1:8" ht="27.75" customHeight="1">
      <c r="A90" s="37" t="s">
        <v>43</v>
      </c>
      <c r="B90" s="38" t="s">
        <v>34</v>
      </c>
      <c r="C90" s="122">
        <v>78312.3</v>
      </c>
      <c r="D90" s="122">
        <v>124060</v>
      </c>
      <c r="E90" s="122">
        <v>107010</v>
      </c>
      <c r="F90" s="21">
        <f>F91</f>
        <v>100420</v>
      </c>
      <c r="G90" s="21">
        <f>G91</f>
        <v>100420</v>
      </c>
      <c r="H90" s="26">
        <f>G90/F90*100</f>
        <v>100</v>
      </c>
    </row>
    <row r="91" spans="1:8" ht="51.75" customHeight="1">
      <c r="A91" s="37" t="s">
        <v>154</v>
      </c>
      <c r="B91" s="95" t="s">
        <v>155</v>
      </c>
      <c r="C91" s="17"/>
      <c r="D91" s="17"/>
      <c r="E91" s="17"/>
      <c r="F91" s="21">
        <v>100420</v>
      </c>
      <c r="G91" s="21">
        <v>100420</v>
      </c>
      <c r="H91" s="26">
        <f>G91/F91*100</f>
        <v>100</v>
      </c>
    </row>
    <row r="92" spans="1:8" ht="39.75" customHeight="1">
      <c r="A92" s="35" t="s">
        <v>35</v>
      </c>
      <c r="B92" s="124" t="s">
        <v>177</v>
      </c>
      <c r="C92" s="17"/>
      <c r="D92" s="17"/>
      <c r="E92" s="17"/>
      <c r="F92" s="24">
        <f>F93+F94+F95</f>
        <v>18916.600000000002</v>
      </c>
      <c r="G92" s="24">
        <f>G93+G94+G95</f>
        <v>18916.600000000002</v>
      </c>
      <c r="H92" s="25">
        <f>G92/F92*100</f>
        <v>100</v>
      </c>
    </row>
    <row r="93" spans="1:8" ht="37.5" customHeight="1">
      <c r="A93" s="37" t="s">
        <v>330</v>
      </c>
      <c r="B93" s="125" t="s">
        <v>331</v>
      </c>
      <c r="C93" s="122"/>
      <c r="D93" s="122"/>
      <c r="E93" s="122"/>
      <c r="F93" s="16">
        <v>1127.6</v>
      </c>
      <c r="G93" s="16">
        <v>1127.6</v>
      </c>
      <c r="H93" s="26">
        <f t="shared" si="1"/>
        <v>100</v>
      </c>
    </row>
    <row r="94" spans="1:8" ht="83.25" customHeight="1">
      <c r="A94" s="37" t="s">
        <v>148</v>
      </c>
      <c r="B94" s="126" t="s">
        <v>178</v>
      </c>
      <c r="C94" s="122"/>
      <c r="D94" s="122"/>
      <c r="E94" s="122"/>
      <c r="F94" s="16">
        <v>13923.1</v>
      </c>
      <c r="G94" s="16">
        <v>13923.1</v>
      </c>
      <c r="H94" s="26">
        <f t="shared" si="1"/>
        <v>100</v>
      </c>
    </row>
    <row r="95" spans="1:8" ht="33.75" customHeight="1">
      <c r="A95" s="37" t="s">
        <v>126</v>
      </c>
      <c r="B95" s="38" t="s">
        <v>127</v>
      </c>
      <c r="C95" s="122"/>
      <c r="D95" s="122"/>
      <c r="E95" s="122"/>
      <c r="F95" s="16">
        <v>3865.9</v>
      </c>
      <c r="G95" s="16">
        <v>3865.9</v>
      </c>
      <c r="H95" s="26">
        <f t="shared" si="1"/>
        <v>100</v>
      </c>
    </row>
    <row r="96" spans="1:8" ht="45" customHeight="1">
      <c r="A96" s="35" t="s">
        <v>45</v>
      </c>
      <c r="B96" s="36" t="s">
        <v>128</v>
      </c>
      <c r="C96" s="17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96" s="17">
        <f>SUM(D102:D104)</f>
        <v>0</v>
      </c>
      <c r="E96" s="17">
        <f>SUM(E102:E104)</f>
        <v>0</v>
      </c>
      <c r="F96" s="27">
        <f>F97+F98+F99+F100+F107+F109+F110+F111+F113+F112</f>
        <v>266977.30000000005</v>
      </c>
      <c r="G96" s="27">
        <f>G97+G98+G99+G100+G107+G109+G110+G111+G113+G112</f>
        <v>266969.00000000006</v>
      </c>
      <c r="H96" s="25">
        <f t="shared" si="1"/>
        <v>99.9968911214549</v>
      </c>
    </row>
    <row r="97" spans="1:8" ht="44.25" customHeight="1">
      <c r="A97" s="37" t="s">
        <v>132</v>
      </c>
      <c r="B97" s="38" t="s">
        <v>129</v>
      </c>
      <c r="C97" s="17"/>
      <c r="D97" s="17"/>
      <c r="E97" s="17"/>
      <c r="F97" s="21">
        <v>1053.5</v>
      </c>
      <c r="G97" s="21">
        <v>1053.5</v>
      </c>
      <c r="H97" s="26">
        <f t="shared" si="1"/>
        <v>100</v>
      </c>
    </row>
    <row r="98" spans="1:8" ht="65.25" customHeight="1">
      <c r="A98" s="37" t="s">
        <v>149</v>
      </c>
      <c r="B98" s="38" t="s">
        <v>150</v>
      </c>
      <c r="C98" s="17"/>
      <c r="D98" s="17"/>
      <c r="E98" s="17"/>
      <c r="F98" s="21">
        <v>8.3</v>
      </c>
      <c r="G98" s="21">
        <v>0</v>
      </c>
      <c r="H98" s="26">
        <f t="shared" si="1"/>
        <v>0</v>
      </c>
    </row>
    <row r="99" spans="1:8" ht="39.75" customHeight="1">
      <c r="A99" s="37" t="s">
        <v>131</v>
      </c>
      <c r="B99" s="38" t="s">
        <v>130</v>
      </c>
      <c r="C99" s="17"/>
      <c r="D99" s="17"/>
      <c r="E99" s="17"/>
      <c r="F99" s="21">
        <v>4953.1</v>
      </c>
      <c r="G99" s="21">
        <v>4953.1</v>
      </c>
      <c r="H99" s="26">
        <f t="shared" si="1"/>
        <v>100</v>
      </c>
    </row>
    <row r="100" spans="1:8" ht="42.75" customHeight="1">
      <c r="A100" s="37" t="s">
        <v>134</v>
      </c>
      <c r="B100" s="40" t="s">
        <v>133</v>
      </c>
      <c r="C100" s="17"/>
      <c r="D100" s="17"/>
      <c r="E100" s="17"/>
      <c r="F100" s="21">
        <v>250383</v>
      </c>
      <c r="G100" s="21">
        <v>250383</v>
      </c>
      <c r="H100" s="26">
        <f t="shared" si="1"/>
        <v>100</v>
      </c>
    </row>
    <row r="101" spans="1:8" ht="119.25" customHeight="1" hidden="1">
      <c r="A101" s="35"/>
      <c r="B101" s="38" t="s">
        <v>332</v>
      </c>
      <c r="C101" s="17"/>
      <c r="D101" s="17"/>
      <c r="E101" s="17"/>
      <c r="F101" s="21"/>
      <c r="G101" s="21"/>
      <c r="H101" s="26" t="e">
        <f t="shared" si="1"/>
        <v>#DIV/0!</v>
      </c>
    </row>
    <row r="102" spans="1:8" ht="13.5" customHeight="1" hidden="1">
      <c r="A102" s="37"/>
      <c r="B102" s="38" t="s">
        <v>333</v>
      </c>
      <c r="C102" s="122"/>
      <c r="D102" s="122"/>
      <c r="E102" s="122"/>
      <c r="F102" s="16"/>
      <c r="G102" s="16"/>
      <c r="H102" s="26" t="e">
        <f t="shared" si="1"/>
        <v>#DIV/0!</v>
      </c>
    </row>
    <row r="103" spans="1:8" ht="13.5" customHeight="1" hidden="1">
      <c r="A103" s="37"/>
      <c r="B103" s="38" t="s">
        <v>334</v>
      </c>
      <c r="C103" s="122"/>
      <c r="D103" s="122"/>
      <c r="E103" s="122"/>
      <c r="F103" s="16"/>
      <c r="G103" s="16"/>
      <c r="H103" s="26" t="e">
        <f t="shared" si="1"/>
        <v>#DIV/0!</v>
      </c>
    </row>
    <row r="104" spans="1:8" ht="13.5" customHeight="1" hidden="1">
      <c r="A104" s="37"/>
      <c r="B104" s="38" t="s">
        <v>335</v>
      </c>
      <c r="C104" s="122"/>
      <c r="D104" s="122"/>
      <c r="E104" s="122"/>
      <c r="F104" s="16"/>
      <c r="G104" s="16"/>
      <c r="H104" s="26" t="e">
        <f t="shared" si="1"/>
        <v>#DIV/0!</v>
      </c>
    </row>
    <row r="105" spans="1:8" ht="96" customHeight="1" hidden="1">
      <c r="A105" s="37"/>
      <c r="B105" s="38" t="s">
        <v>336</v>
      </c>
      <c r="C105" s="122"/>
      <c r="D105" s="122"/>
      <c r="E105" s="122"/>
      <c r="F105" s="16"/>
      <c r="G105" s="16"/>
      <c r="H105" s="26" t="e">
        <f t="shared" si="1"/>
        <v>#DIV/0!</v>
      </c>
    </row>
    <row r="106" spans="1:8" ht="82.5" customHeight="1" hidden="1">
      <c r="A106" s="35"/>
      <c r="B106" s="127" t="s">
        <v>337</v>
      </c>
      <c r="C106" s="17"/>
      <c r="D106" s="17"/>
      <c r="E106" s="17"/>
      <c r="F106" s="16"/>
      <c r="G106" s="16"/>
      <c r="H106" s="26" t="e">
        <f t="shared" si="1"/>
        <v>#DIV/0!</v>
      </c>
    </row>
    <row r="107" spans="1:8" ht="54.75" customHeight="1" hidden="1">
      <c r="A107" s="37" t="s">
        <v>135</v>
      </c>
      <c r="B107" s="39" t="s">
        <v>188</v>
      </c>
      <c r="C107" s="128"/>
      <c r="D107" s="122"/>
      <c r="E107" s="122"/>
      <c r="F107" s="28">
        <v>3500</v>
      </c>
      <c r="G107" s="28">
        <v>3500</v>
      </c>
      <c r="H107" s="26">
        <f t="shared" si="1"/>
        <v>100</v>
      </c>
    </row>
    <row r="108" spans="1:8" ht="82.5" customHeight="1" hidden="1">
      <c r="A108" s="37" t="s">
        <v>136</v>
      </c>
      <c r="B108" s="129" t="s">
        <v>338</v>
      </c>
      <c r="C108" s="122"/>
      <c r="D108" s="122"/>
      <c r="E108" s="122"/>
      <c r="F108" s="16"/>
      <c r="G108" s="16">
        <v>0</v>
      </c>
      <c r="H108" s="26" t="e">
        <f t="shared" si="1"/>
        <v>#DIV/0!</v>
      </c>
    </row>
    <row r="109" spans="1:8" ht="27" customHeight="1" hidden="1">
      <c r="A109" s="37" t="s">
        <v>136</v>
      </c>
      <c r="B109" s="39" t="s">
        <v>179</v>
      </c>
      <c r="C109" s="122"/>
      <c r="D109" s="122"/>
      <c r="E109" s="122"/>
      <c r="F109" s="16">
        <v>3765.1</v>
      </c>
      <c r="G109" s="16">
        <v>3765.1</v>
      </c>
      <c r="H109" s="26">
        <f t="shared" si="1"/>
        <v>100</v>
      </c>
    </row>
    <row r="110" spans="1:8" ht="27" customHeight="1" hidden="1">
      <c r="A110" s="37" t="s">
        <v>181</v>
      </c>
      <c r="B110" s="126" t="s">
        <v>182</v>
      </c>
      <c r="C110" s="122"/>
      <c r="D110" s="122"/>
      <c r="E110" s="122"/>
      <c r="F110" s="16">
        <v>1258.4</v>
      </c>
      <c r="G110" s="16">
        <v>1258.4</v>
      </c>
      <c r="H110" s="26">
        <f t="shared" si="1"/>
        <v>100</v>
      </c>
    </row>
    <row r="111" spans="1:8" ht="56.25" customHeight="1">
      <c r="A111" s="37" t="s">
        <v>183</v>
      </c>
      <c r="B111" s="39" t="s">
        <v>184</v>
      </c>
      <c r="C111" s="122"/>
      <c r="D111" s="122"/>
      <c r="E111" s="122"/>
      <c r="F111" s="16">
        <v>24.9</v>
      </c>
      <c r="G111" s="16">
        <v>24.9</v>
      </c>
      <c r="H111" s="26">
        <f t="shared" si="1"/>
        <v>100</v>
      </c>
    </row>
    <row r="112" spans="1:8" ht="45">
      <c r="A112" s="37" t="s">
        <v>339</v>
      </c>
      <c r="B112" s="105" t="s">
        <v>340</v>
      </c>
      <c r="C112" s="122"/>
      <c r="D112" s="122"/>
      <c r="E112" s="122"/>
      <c r="F112" s="16">
        <v>703</v>
      </c>
      <c r="G112" s="16">
        <v>703</v>
      </c>
      <c r="H112" s="26">
        <f t="shared" si="1"/>
        <v>100</v>
      </c>
    </row>
    <row r="113" spans="1:8" ht="30">
      <c r="A113" s="37" t="s">
        <v>341</v>
      </c>
      <c r="B113" s="112" t="s">
        <v>342</v>
      </c>
      <c r="C113" s="122"/>
      <c r="D113" s="122"/>
      <c r="E113" s="122"/>
      <c r="F113" s="16">
        <v>1328</v>
      </c>
      <c r="G113" s="16">
        <v>1328</v>
      </c>
      <c r="H113" s="26">
        <f t="shared" si="1"/>
        <v>100</v>
      </c>
    </row>
    <row r="114" spans="1:8" ht="14.25">
      <c r="A114" s="35" t="s">
        <v>42</v>
      </c>
      <c r="B114" s="41" t="s">
        <v>44</v>
      </c>
      <c r="C114" s="17"/>
      <c r="D114" s="17"/>
      <c r="E114" s="17"/>
      <c r="F114" s="24">
        <f>F115+F116</f>
        <v>3901.3</v>
      </c>
      <c r="G114" s="24">
        <f>G115+G116</f>
        <v>3901.3</v>
      </c>
      <c r="H114" s="25">
        <f t="shared" si="1"/>
        <v>100</v>
      </c>
    </row>
    <row r="115" spans="1:8" ht="75">
      <c r="A115" s="37" t="s">
        <v>137</v>
      </c>
      <c r="B115" s="42" t="s">
        <v>92</v>
      </c>
      <c r="C115" s="17"/>
      <c r="D115" s="17"/>
      <c r="E115" s="17">
        <v>4785.1</v>
      </c>
      <c r="F115" s="16">
        <v>676.5</v>
      </c>
      <c r="G115" s="16">
        <v>676.5</v>
      </c>
      <c r="H115" s="26">
        <f t="shared" si="1"/>
        <v>100</v>
      </c>
    </row>
    <row r="116" spans="1:8" ht="38.25" customHeight="1">
      <c r="A116" s="37" t="s">
        <v>138</v>
      </c>
      <c r="B116" s="38" t="s">
        <v>57</v>
      </c>
      <c r="C116" s="17"/>
      <c r="D116" s="17"/>
      <c r="E116" s="17"/>
      <c r="F116" s="16">
        <v>3224.8</v>
      </c>
      <c r="G116" s="16">
        <v>3224.8</v>
      </c>
      <c r="H116" s="26">
        <f t="shared" si="1"/>
        <v>100</v>
      </c>
    </row>
    <row r="117" spans="1:8" ht="114">
      <c r="A117" s="35" t="s">
        <v>125</v>
      </c>
      <c r="B117" s="36" t="s">
        <v>147</v>
      </c>
      <c r="C117" s="121"/>
      <c r="D117" s="121"/>
      <c r="E117" s="121"/>
      <c r="F117" s="24">
        <f>F118+F121</f>
        <v>1055.2</v>
      </c>
      <c r="G117" s="24">
        <f>G118+G121</f>
        <v>1055.2</v>
      </c>
      <c r="H117" s="25">
        <f t="shared" si="1"/>
        <v>100</v>
      </c>
    </row>
    <row r="118" spans="1:8" ht="90">
      <c r="A118" s="43" t="s">
        <v>167</v>
      </c>
      <c r="B118" s="38" t="s">
        <v>168</v>
      </c>
      <c r="C118" s="121"/>
      <c r="D118" s="121"/>
      <c r="E118" s="121"/>
      <c r="F118" s="16">
        <v>1004.7</v>
      </c>
      <c r="G118" s="16">
        <f>G119</f>
        <v>1004.7</v>
      </c>
      <c r="H118" s="26">
        <f t="shared" si="1"/>
        <v>100</v>
      </c>
    </row>
    <row r="119" spans="1:8" ht="75">
      <c r="A119" s="43" t="s">
        <v>166</v>
      </c>
      <c r="B119" s="38" t="s">
        <v>169</v>
      </c>
      <c r="C119" s="121"/>
      <c r="D119" s="121"/>
      <c r="E119" s="121"/>
      <c r="F119" s="16">
        <v>1004.7</v>
      </c>
      <c r="G119" s="16">
        <f>1004.7</f>
        <v>1004.7</v>
      </c>
      <c r="H119" s="26">
        <f aca="true" t="shared" si="2" ref="H119:H124">G119/F119*100</f>
        <v>100</v>
      </c>
    </row>
    <row r="120" spans="1:8" ht="60">
      <c r="A120" s="43" t="s">
        <v>170</v>
      </c>
      <c r="B120" s="38" t="s">
        <v>171</v>
      </c>
      <c r="C120" s="121"/>
      <c r="D120" s="121"/>
      <c r="E120" s="121"/>
      <c r="F120" s="16">
        <f>F121</f>
        <v>50.5</v>
      </c>
      <c r="G120" s="16">
        <f>G121</f>
        <v>50.5</v>
      </c>
      <c r="H120" s="26">
        <f t="shared" si="2"/>
        <v>100</v>
      </c>
    </row>
    <row r="121" spans="1:8" ht="60">
      <c r="A121" s="43" t="s">
        <v>172</v>
      </c>
      <c r="B121" s="38" t="s">
        <v>173</v>
      </c>
      <c r="C121" s="122"/>
      <c r="D121" s="122"/>
      <c r="E121" s="122"/>
      <c r="F121" s="21">
        <v>50.5</v>
      </c>
      <c r="G121" s="21">
        <v>50.5</v>
      </c>
      <c r="H121" s="26">
        <f t="shared" si="2"/>
        <v>100</v>
      </c>
    </row>
    <row r="122" spans="1:8" ht="85.5">
      <c r="A122" s="35" t="s">
        <v>139</v>
      </c>
      <c r="B122" s="36" t="s">
        <v>174</v>
      </c>
      <c r="C122" s="122"/>
      <c r="D122" s="122"/>
      <c r="E122" s="122"/>
      <c r="F122" s="27">
        <f>F123</f>
        <v>-1154.9</v>
      </c>
      <c r="G122" s="27">
        <f>G123</f>
        <v>-1154.9</v>
      </c>
      <c r="H122" s="25">
        <f t="shared" si="2"/>
        <v>100</v>
      </c>
    </row>
    <row r="123" spans="1:8" ht="60">
      <c r="A123" s="37" t="s">
        <v>124</v>
      </c>
      <c r="B123" s="38" t="s">
        <v>189</v>
      </c>
      <c r="C123" s="123" t="e">
        <f>C6+C87+C117</f>
        <v>#REF!</v>
      </c>
      <c r="D123" s="123" t="e">
        <f>D6+D87+D117</f>
        <v>#REF!</v>
      </c>
      <c r="E123" s="123" t="e">
        <f>E6+E87+E117</f>
        <v>#REF!</v>
      </c>
      <c r="F123" s="16">
        <v>-1154.9</v>
      </c>
      <c r="G123" s="16">
        <v>-1154.9</v>
      </c>
      <c r="H123" s="26">
        <f t="shared" si="2"/>
        <v>100</v>
      </c>
    </row>
    <row r="124" spans="1:8" ht="14.25">
      <c r="A124" s="44"/>
      <c r="B124" s="17" t="s">
        <v>36</v>
      </c>
      <c r="C124" s="121"/>
      <c r="D124" s="121"/>
      <c r="E124" s="121"/>
      <c r="F124" s="24">
        <f>F87+F6</f>
        <v>457867.95</v>
      </c>
      <c r="G124" s="24">
        <f>G87+G6</f>
        <v>458022.63000000006</v>
      </c>
      <c r="H124" s="25">
        <f t="shared" si="2"/>
        <v>100.03378266594115</v>
      </c>
    </row>
    <row r="125" spans="1:8" ht="15.75">
      <c r="A125" s="131"/>
      <c r="B125" s="131"/>
      <c r="C125" s="15" t="s">
        <v>180</v>
      </c>
      <c r="D125" s="14"/>
      <c r="E125" s="14"/>
      <c r="F125" s="14"/>
      <c r="G125" s="130"/>
      <c r="H125" s="130"/>
    </row>
    <row r="126" spans="1:8" ht="12.75">
      <c r="A126" s="45"/>
      <c r="B126" s="46" t="s">
        <v>192</v>
      </c>
      <c r="C126" s="46"/>
      <c r="D126" s="46"/>
      <c r="E126" s="46"/>
      <c r="F126" s="47"/>
      <c r="G126" s="48"/>
      <c r="H126" s="48"/>
    </row>
    <row r="127" spans="1:8" ht="87.75" customHeight="1">
      <c r="A127" s="49" t="s">
        <v>193</v>
      </c>
      <c r="B127" s="49" t="s">
        <v>194</v>
      </c>
      <c r="C127" s="50" t="s">
        <v>195</v>
      </c>
      <c r="D127" s="50" t="s">
        <v>37</v>
      </c>
      <c r="E127" s="50" t="s">
        <v>38</v>
      </c>
      <c r="F127" s="51" t="s">
        <v>176</v>
      </c>
      <c r="G127" s="51" t="s">
        <v>49</v>
      </c>
      <c r="H127" s="51" t="s">
        <v>1</v>
      </c>
    </row>
    <row r="128" spans="1:8" ht="12.75">
      <c r="A128" s="49">
        <v>1</v>
      </c>
      <c r="B128" s="49">
        <v>2</v>
      </c>
      <c r="C128" s="50"/>
      <c r="D128" s="50"/>
      <c r="E128" s="50"/>
      <c r="F128" s="52">
        <v>3</v>
      </c>
      <c r="G128" s="52">
        <v>4</v>
      </c>
      <c r="H128" s="52">
        <v>5</v>
      </c>
    </row>
    <row r="129" spans="1:8" ht="51.75" customHeight="1">
      <c r="A129" s="53" t="s">
        <v>196</v>
      </c>
      <c r="B129" s="54" t="s">
        <v>197</v>
      </c>
      <c r="C129" s="55">
        <v>180.3</v>
      </c>
      <c r="D129" s="55">
        <v>298.7</v>
      </c>
      <c r="E129" s="55">
        <v>432.9</v>
      </c>
      <c r="F129" s="21">
        <v>722.4</v>
      </c>
      <c r="G129" s="16">
        <v>722.4</v>
      </c>
      <c r="H129" s="26">
        <f>G129/F129*100</f>
        <v>100</v>
      </c>
    </row>
    <row r="130" spans="1:8" ht="62.25" customHeight="1">
      <c r="A130" s="53" t="s">
        <v>198</v>
      </c>
      <c r="B130" s="54" t="s">
        <v>199</v>
      </c>
      <c r="C130" s="55">
        <v>665.4</v>
      </c>
      <c r="D130" s="55">
        <v>685.8</v>
      </c>
      <c r="E130" s="55">
        <v>1041.4</v>
      </c>
      <c r="F130" s="21">
        <v>2104.4</v>
      </c>
      <c r="G130" s="16">
        <v>2102.2</v>
      </c>
      <c r="H130" s="26">
        <f>G130/F130*100</f>
        <v>99.89545713742633</v>
      </c>
    </row>
    <row r="131" spans="1:8" ht="67.5" customHeight="1">
      <c r="A131" s="53" t="s">
        <v>200</v>
      </c>
      <c r="B131" s="38" t="s">
        <v>201</v>
      </c>
      <c r="C131" s="55">
        <v>8001.2</v>
      </c>
      <c r="D131" s="55">
        <v>10797.8</v>
      </c>
      <c r="E131" s="55">
        <v>10133.5</v>
      </c>
      <c r="F131" s="21">
        <v>9991.1</v>
      </c>
      <c r="G131" s="16">
        <v>9902</v>
      </c>
      <c r="H131" s="26">
        <f>G131/F131*100</f>
        <v>99.10820630361022</v>
      </c>
    </row>
    <row r="132" spans="1:8" ht="30" customHeight="1">
      <c r="A132" s="53" t="s">
        <v>291</v>
      </c>
      <c r="B132" s="38" t="s">
        <v>294</v>
      </c>
      <c r="C132" s="55"/>
      <c r="D132" s="55"/>
      <c r="E132" s="55"/>
      <c r="F132" s="21">
        <v>8.3</v>
      </c>
      <c r="G132" s="16">
        <v>0</v>
      </c>
      <c r="H132" s="26">
        <v>0</v>
      </c>
    </row>
    <row r="133" spans="1:8" ht="49.5" customHeight="1">
      <c r="A133" s="53" t="s">
        <v>202</v>
      </c>
      <c r="B133" s="54" t="s">
        <v>203</v>
      </c>
      <c r="C133" s="55">
        <v>2463.7</v>
      </c>
      <c r="D133" s="55">
        <v>3664.8</v>
      </c>
      <c r="E133" s="55">
        <v>4840.9</v>
      </c>
      <c r="F133" s="21">
        <v>7677.2</v>
      </c>
      <c r="G133" s="16">
        <v>7655.3</v>
      </c>
      <c r="H133" s="26">
        <f>G133/F133*100</f>
        <v>99.71473974886678</v>
      </c>
    </row>
    <row r="134" spans="1:8" ht="27" customHeight="1">
      <c r="A134" s="53" t="s">
        <v>204</v>
      </c>
      <c r="B134" s="38" t="s">
        <v>205</v>
      </c>
      <c r="C134" s="55">
        <v>1106.5</v>
      </c>
      <c r="D134" s="55">
        <v>6275.6</v>
      </c>
      <c r="E134" s="55">
        <v>2080</v>
      </c>
      <c r="F134" s="21">
        <v>8816.1</v>
      </c>
      <c r="G134" s="16">
        <v>8645.3</v>
      </c>
      <c r="H134" s="26">
        <f aca="true" t="shared" si="3" ref="H134:H175">G134/F134*100</f>
        <v>98.06263540567824</v>
      </c>
    </row>
    <row r="135" spans="1:8" ht="31.5" customHeight="1">
      <c r="A135" s="56" t="s">
        <v>206</v>
      </c>
      <c r="B135" s="57" t="s">
        <v>207</v>
      </c>
      <c r="C135" s="56">
        <f>SUM(C129:C134)</f>
        <v>12417.099999999999</v>
      </c>
      <c r="D135" s="56">
        <f>SUM(D129:D134)</f>
        <v>21722.699999999997</v>
      </c>
      <c r="E135" s="56">
        <f>SUM(E129:E134)</f>
        <v>18528.699999999997</v>
      </c>
      <c r="F135" s="24">
        <f>SUM(F129:F134)</f>
        <v>29319.5</v>
      </c>
      <c r="G135" s="24">
        <f>SUM(G129:G134)</f>
        <v>29027.2</v>
      </c>
      <c r="H135" s="25">
        <f t="shared" si="3"/>
        <v>99.0030525759307</v>
      </c>
    </row>
    <row r="136" spans="1:8" ht="52.5" customHeight="1">
      <c r="A136" s="58" t="s">
        <v>208</v>
      </c>
      <c r="B136" s="38" t="s">
        <v>209</v>
      </c>
      <c r="C136" s="55">
        <v>112.4</v>
      </c>
      <c r="D136" s="55">
        <v>33.7</v>
      </c>
      <c r="E136" s="59">
        <v>189</v>
      </c>
      <c r="F136" s="21">
        <v>71.4</v>
      </c>
      <c r="G136" s="16">
        <v>71.4</v>
      </c>
      <c r="H136" s="26">
        <f>G136/F136*100</f>
        <v>100</v>
      </c>
    </row>
    <row r="137" spans="1:8" ht="39.75" customHeight="1">
      <c r="A137" s="58" t="s">
        <v>210</v>
      </c>
      <c r="B137" s="38" t="s">
        <v>211</v>
      </c>
      <c r="C137" s="55"/>
      <c r="D137" s="55"/>
      <c r="E137" s="59"/>
      <c r="F137" s="21">
        <v>7.2</v>
      </c>
      <c r="G137" s="16">
        <v>6.6</v>
      </c>
      <c r="H137" s="26">
        <f>G137/F137*100</f>
        <v>91.66666666666666</v>
      </c>
    </row>
    <row r="138" spans="1:8" ht="57">
      <c r="A138" s="56" t="s">
        <v>212</v>
      </c>
      <c r="B138" s="57" t="s">
        <v>213</v>
      </c>
      <c r="C138" s="17">
        <f>SUM(C137:C137)</f>
        <v>0</v>
      </c>
      <c r="D138" s="17">
        <f>SUM(D137:D137)</f>
        <v>0</v>
      </c>
      <c r="E138" s="17">
        <f>SUM(E137:E137)</f>
        <v>0</v>
      </c>
      <c r="F138" s="24">
        <f>SUM(F136:F137)</f>
        <v>78.60000000000001</v>
      </c>
      <c r="G138" s="24">
        <f>SUM(G136:G137)</f>
        <v>78</v>
      </c>
      <c r="H138" s="25">
        <f t="shared" si="3"/>
        <v>99.23664122137403</v>
      </c>
    </row>
    <row r="139" spans="1:8" ht="15">
      <c r="A139" s="53" t="s">
        <v>214</v>
      </c>
      <c r="B139" s="54" t="s">
        <v>215</v>
      </c>
      <c r="C139" s="55">
        <v>5457.9</v>
      </c>
      <c r="D139" s="55">
        <v>6387.4</v>
      </c>
      <c r="E139" s="55">
        <v>6084.9</v>
      </c>
      <c r="F139" s="21">
        <v>5419.8</v>
      </c>
      <c r="G139" s="16">
        <v>4622</v>
      </c>
      <c r="H139" s="26">
        <f t="shared" si="3"/>
        <v>85.27989962729252</v>
      </c>
    </row>
    <row r="140" spans="1:8" ht="15">
      <c r="A140" s="53" t="s">
        <v>216</v>
      </c>
      <c r="B140" s="54" t="s">
        <v>217</v>
      </c>
      <c r="C140" s="55"/>
      <c r="D140" s="55"/>
      <c r="E140" s="55"/>
      <c r="F140" s="21">
        <v>1123.2</v>
      </c>
      <c r="G140" s="16">
        <v>1122.4</v>
      </c>
      <c r="H140" s="26">
        <f t="shared" si="3"/>
        <v>99.92877492877493</v>
      </c>
    </row>
    <row r="141" spans="1:8" ht="13.5" customHeight="1" hidden="1">
      <c r="A141" s="58" t="s">
        <v>218</v>
      </c>
      <c r="B141" s="54" t="s">
        <v>219</v>
      </c>
      <c r="C141" s="55"/>
      <c r="D141" s="55"/>
      <c r="E141" s="55"/>
      <c r="F141" s="21"/>
      <c r="G141" s="16"/>
      <c r="H141" s="26" t="e">
        <f t="shared" si="3"/>
        <v>#DIV/0!</v>
      </c>
    </row>
    <row r="142" spans="1:8" ht="15">
      <c r="A142" s="53" t="s">
        <v>220</v>
      </c>
      <c r="B142" s="54" t="s">
        <v>221</v>
      </c>
      <c r="C142" s="55"/>
      <c r="D142" s="55"/>
      <c r="E142" s="55"/>
      <c r="F142" s="21">
        <v>5373.2</v>
      </c>
      <c r="G142" s="16">
        <v>5373.2</v>
      </c>
      <c r="H142" s="26">
        <f t="shared" si="3"/>
        <v>100</v>
      </c>
    </row>
    <row r="143" spans="1:8" ht="30">
      <c r="A143" s="53" t="s">
        <v>222</v>
      </c>
      <c r="B143" s="95" t="s">
        <v>223</v>
      </c>
      <c r="C143" s="55">
        <v>893</v>
      </c>
      <c r="D143" s="55">
        <v>30</v>
      </c>
      <c r="E143" s="55">
        <v>675</v>
      </c>
      <c r="F143" s="21">
        <v>24.1</v>
      </c>
      <c r="G143" s="16">
        <v>24.1</v>
      </c>
      <c r="H143" s="26">
        <f t="shared" si="3"/>
        <v>100</v>
      </c>
    </row>
    <row r="144" spans="1:8" ht="14.25">
      <c r="A144" s="56" t="s">
        <v>224</v>
      </c>
      <c r="B144" s="57" t="s">
        <v>225</v>
      </c>
      <c r="C144" s="17">
        <f>SUM(C139:C143)</f>
        <v>6350.9</v>
      </c>
      <c r="D144" s="17">
        <f>SUM(D139:D143)</f>
        <v>6417.4</v>
      </c>
      <c r="E144" s="17">
        <f>SUM(E139:E143)</f>
        <v>6759.9</v>
      </c>
      <c r="F144" s="24">
        <f>SUM(F139:F143)</f>
        <v>11940.300000000001</v>
      </c>
      <c r="G144" s="24">
        <f>SUM(G139:G143)</f>
        <v>11141.699999999999</v>
      </c>
      <c r="H144" s="25">
        <f t="shared" si="3"/>
        <v>93.31172583603426</v>
      </c>
    </row>
    <row r="145" spans="1:8" ht="15">
      <c r="A145" s="58" t="s">
        <v>226</v>
      </c>
      <c r="B145" s="54" t="s">
        <v>227</v>
      </c>
      <c r="C145" s="17"/>
      <c r="D145" s="17"/>
      <c r="E145" s="17"/>
      <c r="F145" s="16">
        <v>13950.7</v>
      </c>
      <c r="G145" s="16">
        <v>13950.6</v>
      </c>
      <c r="H145" s="26">
        <f t="shared" si="3"/>
        <v>99.99928319009082</v>
      </c>
    </row>
    <row r="146" spans="1:8" ht="15">
      <c r="A146" s="53" t="s">
        <v>228</v>
      </c>
      <c r="B146" s="54" t="s">
        <v>229</v>
      </c>
      <c r="C146" s="55">
        <v>3143.9</v>
      </c>
      <c r="D146" s="55">
        <v>17613.1</v>
      </c>
      <c r="E146" s="55">
        <v>3434.8</v>
      </c>
      <c r="F146" s="21">
        <v>1.5</v>
      </c>
      <c r="G146" s="16">
        <v>1.5</v>
      </c>
      <c r="H146" s="26">
        <f t="shared" si="3"/>
        <v>100</v>
      </c>
    </row>
    <row r="147" spans="1:8" ht="15">
      <c r="A147" s="53" t="s">
        <v>292</v>
      </c>
      <c r="B147" s="54" t="s">
        <v>295</v>
      </c>
      <c r="C147" s="55"/>
      <c r="D147" s="55"/>
      <c r="E147" s="55"/>
      <c r="F147" s="21">
        <v>250</v>
      </c>
      <c r="G147" s="16">
        <v>250</v>
      </c>
      <c r="H147" s="26">
        <f t="shared" si="3"/>
        <v>100</v>
      </c>
    </row>
    <row r="148" spans="1:8" ht="28.5">
      <c r="A148" s="56" t="s">
        <v>230</v>
      </c>
      <c r="B148" s="57" t="s">
        <v>231</v>
      </c>
      <c r="C148" s="17">
        <f>SUM(C146:C146)</f>
        <v>3143.9</v>
      </c>
      <c r="D148" s="17">
        <f>SUM(D146:D146)</f>
        <v>17613.1</v>
      </c>
      <c r="E148" s="17">
        <f>SUM(E146:E146)</f>
        <v>3434.8</v>
      </c>
      <c r="F148" s="24">
        <f>SUM(F145:F147)</f>
        <v>14202.2</v>
      </c>
      <c r="G148" s="24">
        <f>SUM(G145:G147)</f>
        <v>14202.1</v>
      </c>
      <c r="H148" s="25">
        <f t="shared" si="3"/>
        <v>99.99929588373632</v>
      </c>
    </row>
    <row r="149" spans="1:8" ht="30">
      <c r="A149" s="53" t="s">
        <v>232</v>
      </c>
      <c r="B149" s="54" t="s">
        <v>233</v>
      </c>
      <c r="C149" s="55">
        <v>160</v>
      </c>
      <c r="D149" s="55">
        <v>219.4</v>
      </c>
      <c r="E149" s="55">
        <v>250.5</v>
      </c>
      <c r="F149" s="16">
        <v>71.5</v>
      </c>
      <c r="G149" s="16">
        <v>71.5</v>
      </c>
      <c r="H149" s="26">
        <f t="shared" si="3"/>
        <v>100</v>
      </c>
    </row>
    <row r="150" spans="1:8" ht="14.25">
      <c r="A150" s="56" t="s">
        <v>234</v>
      </c>
      <c r="B150" s="57" t="s">
        <v>235</v>
      </c>
      <c r="C150" s="17">
        <f>SUM(C149:C149)</f>
        <v>160</v>
      </c>
      <c r="D150" s="17">
        <f>SUM(D149:D149)</f>
        <v>219.4</v>
      </c>
      <c r="E150" s="17">
        <f>SUM(E149:E149)</f>
        <v>250.5</v>
      </c>
      <c r="F150" s="24">
        <f>SUM(F149:F149)</f>
        <v>71.5</v>
      </c>
      <c r="G150" s="24">
        <f>SUM(G149:G149)</f>
        <v>71.5</v>
      </c>
      <c r="H150" s="25">
        <f t="shared" si="3"/>
        <v>100</v>
      </c>
    </row>
    <row r="151" spans="1:8" ht="15">
      <c r="A151" s="53" t="s">
        <v>236</v>
      </c>
      <c r="B151" s="54" t="s">
        <v>237</v>
      </c>
      <c r="C151" s="55">
        <v>35709.4</v>
      </c>
      <c r="D151" s="55">
        <v>49101.8</v>
      </c>
      <c r="E151" s="55">
        <v>54631.5</v>
      </c>
      <c r="F151" s="16">
        <v>116294.3</v>
      </c>
      <c r="G151" s="16">
        <v>116294.3</v>
      </c>
      <c r="H151" s="26">
        <f t="shared" si="3"/>
        <v>100</v>
      </c>
    </row>
    <row r="152" spans="1:8" ht="15">
      <c r="A152" s="53" t="s">
        <v>238</v>
      </c>
      <c r="B152" s="54" t="s">
        <v>239</v>
      </c>
      <c r="C152" s="55">
        <v>98416.1</v>
      </c>
      <c r="D152" s="55">
        <v>117044.2</v>
      </c>
      <c r="E152" s="55">
        <v>140375.5</v>
      </c>
      <c r="F152" s="16">
        <v>212622.8</v>
      </c>
      <c r="G152" s="16">
        <v>211720</v>
      </c>
      <c r="H152" s="26">
        <f t="shared" si="3"/>
        <v>99.57539831099957</v>
      </c>
    </row>
    <row r="153" spans="1:8" ht="15">
      <c r="A153" s="53" t="s">
        <v>240</v>
      </c>
      <c r="B153" s="54" t="s">
        <v>241</v>
      </c>
      <c r="C153" s="55">
        <v>5539.3</v>
      </c>
      <c r="D153" s="55">
        <v>9897.5</v>
      </c>
      <c r="E153" s="55">
        <v>6366.7</v>
      </c>
      <c r="F153" s="16">
        <v>10806.5</v>
      </c>
      <c r="G153" s="16">
        <v>9537.9</v>
      </c>
      <c r="H153" s="26">
        <f t="shared" si="3"/>
        <v>88.26076898163141</v>
      </c>
    </row>
    <row r="154" spans="1:8" ht="15">
      <c r="A154" s="53" t="s">
        <v>242</v>
      </c>
      <c r="B154" s="54" t="s">
        <v>243</v>
      </c>
      <c r="C154" s="55">
        <v>10807.3</v>
      </c>
      <c r="D154" s="55">
        <v>7748.2</v>
      </c>
      <c r="E154" s="55">
        <v>20669.7</v>
      </c>
      <c r="F154" s="16">
        <v>7891.1</v>
      </c>
      <c r="G154" s="16">
        <v>7872.5</v>
      </c>
      <c r="H154" s="26">
        <f t="shared" si="3"/>
        <v>99.76429141691273</v>
      </c>
    </row>
    <row r="155" spans="1:8" ht="14.25">
      <c r="A155" s="56" t="s">
        <v>244</v>
      </c>
      <c r="B155" s="57" t="s">
        <v>245</v>
      </c>
      <c r="C155" s="17">
        <f>SUM(C151:C154)</f>
        <v>150472.09999999998</v>
      </c>
      <c r="D155" s="17">
        <f>SUM(D151:D154)</f>
        <v>183791.7</v>
      </c>
      <c r="E155" s="17">
        <f>SUM(E151:E154)</f>
        <v>222043.40000000002</v>
      </c>
      <c r="F155" s="24">
        <f>SUM(F151:F154)</f>
        <v>347614.69999999995</v>
      </c>
      <c r="G155" s="24">
        <f>SUM(G151:G154)</f>
        <v>345424.7</v>
      </c>
      <c r="H155" s="25">
        <f t="shared" si="3"/>
        <v>99.3699921205864</v>
      </c>
    </row>
    <row r="156" spans="1:8" ht="15">
      <c r="A156" s="53" t="s">
        <v>246</v>
      </c>
      <c r="B156" s="54" t="s">
        <v>247</v>
      </c>
      <c r="C156" s="55">
        <v>2750.5</v>
      </c>
      <c r="D156" s="55">
        <v>3468</v>
      </c>
      <c r="E156" s="55">
        <v>5040.3</v>
      </c>
      <c r="F156" s="16">
        <v>7267.5</v>
      </c>
      <c r="G156" s="16">
        <v>7267.5</v>
      </c>
      <c r="H156" s="26">
        <f t="shared" si="3"/>
        <v>100</v>
      </c>
    </row>
    <row r="157" spans="1:8" ht="30">
      <c r="A157" s="53" t="s">
        <v>248</v>
      </c>
      <c r="B157" s="54" t="s">
        <v>249</v>
      </c>
      <c r="C157" s="55">
        <v>10</v>
      </c>
      <c r="D157" s="55">
        <v>167.7</v>
      </c>
      <c r="E157" s="55">
        <v>1398</v>
      </c>
      <c r="F157" s="16">
        <v>2952.5</v>
      </c>
      <c r="G157" s="16">
        <v>2952.5</v>
      </c>
      <c r="H157" s="26">
        <f t="shared" si="3"/>
        <v>100</v>
      </c>
    </row>
    <row r="158" spans="1:8" ht="14.25">
      <c r="A158" s="56" t="s">
        <v>250</v>
      </c>
      <c r="B158" s="57" t="s">
        <v>251</v>
      </c>
      <c r="C158" s="17">
        <f>SUM(C156:C157)</f>
        <v>2760.5</v>
      </c>
      <c r="D158" s="17">
        <f>SUM(D156:D157)</f>
        <v>3635.7</v>
      </c>
      <c r="E158" s="17">
        <f>SUM(E156:E157)</f>
        <v>6438.3</v>
      </c>
      <c r="F158" s="24">
        <f>SUM(F156:F157)</f>
        <v>10220</v>
      </c>
      <c r="G158" s="24">
        <f>SUM(G156:G157)</f>
        <v>10220</v>
      </c>
      <c r="H158" s="25">
        <f t="shared" si="3"/>
        <v>100</v>
      </c>
    </row>
    <row r="159" spans="1:8" ht="13.5" customHeight="1" hidden="1">
      <c r="A159" s="53" t="s">
        <v>252</v>
      </c>
      <c r="B159" s="54" t="s">
        <v>253</v>
      </c>
      <c r="C159" s="55">
        <v>29930.6</v>
      </c>
      <c r="D159" s="55">
        <v>37834.7</v>
      </c>
      <c r="E159" s="55">
        <v>38199.7</v>
      </c>
      <c r="F159" s="16"/>
      <c r="G159" s="16"/>
      <c r="H159" s="26" t="e">
        <f t="shared" si="3"/>
        <v>#DIV/0!</v>
      </c>
    </row>
    <row r="160" spans="1:8" ht="13.5" customHeight="1" hidden="1">
      <c r="A160" s="58" t="s">
        <v>254</v>
      </c>
      <c r="B160" s="54" t="s">
        <v>255</v>
      </c>
      <c r="C160" s="60"/>
      <c r="D160" s="60"/>
      <c r="E160" s="60">
        <v>1244.5</v>
      </c>
      <c r="F160" s="16"/>
      <c r="G160" s="16"/>
      <c r="H160" s="26" t="e">
        <f t="shared" si="3"/>
        <v>#DIV/0!</v>
      </c>
    </row>
    <row r="161" spans="1:8" ht="13.5" customHeight="1" hidden="1">
      <c r="A161" s="56" t="s">
        <v>256</v>
      </c>
      <c r="B161" s="57" t="s">
        <v>257</v>
      </c>
      <c r="C161" s="17">
        <f>SUM(C159:C160)</f>
        <v>29930.6</v>
      </c>
      <c r="D161" s="17">
        <f>SUM(D159:D160)</f>
        <v>37834.7</v>
      </c>
      <c r="E161" s="17">
        <f>SUM(E159:E160)</f>
        <v>39444.2</v>
      </c>
      <c r="F161" s="24">
        <f>SUM(F159:F160)</f>
        <v>0</v>
      </c>
      <c r="G161" s="24">
        <f>SUM(G159:G160)</f>
        <v>0</v>
      </c>
      <c r="H161" s="25" t="e">
        <f t="shared" si="3"/>
        <v>#DIV/0!</v>
      </c>
    </row>
    <row r="162" spans="1:8" ht="15">
      <c r="A162" s="53">
        <v>1001</v>
      </c>
      <c r="B162" s="54" t="s">
        <v>258</v>
      </c>
      <c r="C162" s="55">
        <v>383.8</v>
      </c>
      <c r="D162" s="55">
        <v>583.8</v>
      </c>
      <c r="E162" s="55">
        <v>680</v>
      </c>
      <c r="F162" s="16">
        <v>1270</v>
      </c>
      <c r="G162" s="16">
        <v>1270</v>
      </c>
      <c r="H162" s="26">
        <f t="shared" si="3"/>
        <v>100</v>
      </c>
    </row>
    <row r="163" spans="1:8" ht="15">
      <c r="A163" s="53">
        <v>1003</v>
      </c>
      <c r="B163" s="54" t="s">
        <v>259</v>
      </c>
      <c r="C163" s="55">
        <v>5781.5</v>
      </c>
      <c r="D163" s="55">
        <v>5274.6</v>
      </c>
      <c r="E163" s="55">
        <v>7159.9</v>
      </c>
      <c r="F163" s="16">
        <v>27735.4</v>
      </c>
      <c r="G163" s="16">
        <v>23577.4</v>
      </c>
      <c r="H163" s="26">
        <f t="shared" si="3"/>
        <v>85.0083287062743</v>
      </c>
    </row>
    <row r="164" spans="1:8" ht="15">
      <c r="A164" s="53">
        <v>1004</v>
      </c>
      <c r="B164" s="54" t="s">
        <v>260</v>
      </c>
      <c r="C164" s="55"/>
      <c r="D164" s="55"/>
      <c r="E164" s="55"/>
      <c r="F164" s="16">
        <v>3500</v>
      </c>
      <c r="G164" s="16">
        <v>3499.9</v>
      </c>
      <c r="H164" s="26">
        <f t="shared" si="3"/>
        <v>99.99714285714286</v>
      </c>
    </row>
    <row r="165" spans="1:8" ht="13.5" customHeight="1" hidden="1">
      <c r="A165" s="53">
        <v>1006</v>
      </c>
      <c r="B165" s="54" t="s">
        <v>261</v>
      </c>
      <c r="C165" s="55">
        <v>185.5</v>
      </c>
      <c r="D165" s="55">
        <v>11.1</v>
      </c>
      <c r="E165" s="55">
        <v>61</v>
      </c>
      <c r="F165" s="16"/>
      <c r="G165" s="16"/>
      <c r="H165" s="26" t="e">
        <f t="shared" si="3"/>
        <v>#DIV/0!</v>
      </c>
    </row>
    <row r="166" spans="1:8" ht="14.25">
      <c r="A166" s="56">
        <v>1000</v>
      </c>
      <c r="B166" s="57" t="s">
        <v>262</v>
      </c>
      <c r="C166" s="17">
        <f>SUM(C162:C165)</f>
        <v>6350.8</v>
      </c>
      <c r="D166" s="17">
        <f>SUM(D162:D165)</f>
        <v>5869.500000000001</v>
      </c>
      <c r="E166" s="17">
        <f>SUM(E162:E165)</f>
        <v>7900.9</v>
      </c>
      <c r="F166" s="24">
        <f>SUM(F162:F165)</f>
        <v>32505.4</v>
      </c>
      <c r="G166" s="24">
        <f>SUM(G162:G165)</f>
        <v>28347.300000000003</v>
      </c>
      <c r="H166" s="25">
        <f t="shared" si="3"/>
        <v>87.20797159856517</v>
      </c>
    </row>
    <row r="167" spans="1:8" ht="15">
      <c r="A167" s="53" t="s">
        <v>263</v>
      </c>
      <c r="B167" s="54" t="s">
        <v>264</v>
      </c>
      <c r="C167" s="55">
        <v>17056.3</v>
      </c>
      <c r="D167" s="55">
        <v>21996.9</v>
      </c>
      <c r="E167" s="55">
        <v>16234</v>
      </c>
      <c r="F167" s="16">
        <v>1924.2</v>
      </c>
      <c r="G167" s="16">
        <v>1924.2</v>
      </c>
      <c r="H167" s="26">
        <f t="shared" si="3"/>
        <v>100</v>
      </c>
    </row>
    <row r="168" spans="1:8" ht="28.5">
      <c r="A168" s="56">
        <v>1100</v>
      </c>
      <c r="B168" s="57" t="s">
        <v>265</v>
      </c>
      <c r="C168" s="17"/>
      <c r="D168" s="17"/>
      <c r="E168" s="17"/>
      <c r="F168" s="24">
        <f>SUM(F167:F167)</f>
        <v>1924.2</v>
      </c>
      <c r="G168" s="24">
        <f>SUM(G167:G167)</f>
        <v>1924.2</v>
      </c>
      <c r="H168" s="25">
        <f t="shared" si="3"/>
        <v>100</v>
      </c>
    </row>
    <row r="169" spans="1:8" ht="13.5" customHeight="1" hidden="1">
      <c r="A169" s="53" t="s">
        <v>266</v>
      </c>
      <c r="B169" s="54" t="s">
        <v>267</v>
      </c>
      <c r="C169" s="61">
        <v>62.4</v>
      </c>
      <c r="D169" s="61">
        <v>18.8</v>
      </c>
      <c r="E169" s="62">
        <v>15.6</v>
      </c>
      <c r="F169" s="16"/>
      <c r="G169" s="16"/>
      <c r="H169" s="26" t="e">
        <f t="shared" si="3"/>
        <v>#DIV/0!</v>
      </c>
    </row>
    <row r="170" spans="1:8" ht="13.5" customHeight="1" hidden="1">
      <c r="A170" s="53" t="s">
        <v>268</v>
      </c>
      <c r="B170" s="54" t="s">
        <v>269</v>
      </c>
      <c r="C170" s="61">
        <v>499</v>
      </c>
      <c r="D170" s="61">
        <v>106.7</v>
      </c>
      <c r="E170" s="62">
        <v>106.63</v>
      </c>
      <c r="F170" s="16"/>
      <c r="G170" s="16"/>
      <c r="H170" s="26" t="e">
        <f t="shared" si="3"/>
        <v>#DIV/0!</v>
      </c>
    </row>
    <row r="171" spans="1:8" ht="27" customHeight="1" hidden="1">
      <c r="A171" s="56" t="s">
        <v>270</v>
      </c>
      <c r="B171" s="57" t="s">
        <v>271</v>
      </c>
      <c r="C171" s="63">
        <v>561.4</v>
      </c>
      <c r="D171" s="63">
        <v>125.5</v>
      </c>
      <c r="E171" s="64">
        <v>122.23</v>
      </c>
      <c r="F171" s="24">
        <f>SUM(F169:F170)</f>
        <v>0</v>
      </c>
      <c r="G171" s="24">
        <f>SUM(G169:G170)</f>
        <v>0</v>
      </c>
      <c r="H171" s="25" t="e">
        <f t="shared" si="3"/>
        <v>#DIV/0!</v>
      </c>
    </row>
    <row r="172" spans="1:8" ht="45">
      <c r="A172" s="53" t="s">
        <v>272</v>
      </c>
      <c r="B172" s="54" t="s">
        <v>273</v>
      </c>
      <c r="C172" s="61">
        <v>35003</v>
      </c>
      <c r="D172" s="61">
        <v>8251</v>
      </c>
      <c r="E172" s="61">
        <v>8251</v>
      </c>
      <c r="F172" s="16">
        <v>25612.5</v>
      </c>
      <c r="G172" s="16">
        <v>25612.5</v>
      </c>
      <c r="H172" s="26">
        <f t="shared" si="3"/>
        <v>100</v>
      </c>
    </row>
    <row r="173" spans="1:8" ht="27" customHeight="1" hidden="1">
      <c r="A173" s="53">
        <v>1403</v>
      </c>
      <c r="B173" s="54" t="s">
        <v>274</v>
      </c>
      <c r="C173" s="65"/>
      <c r="D173" s="65"/>
      <c r="E173" s="65"/>
      <c r="F173" s="16"/>
      <c r="G173" s="16"/>
      <c r="H173" s="26" t="e">
        <f t="shared" si="3"/>
        <v>#DIV/0!</v>
      </c>
    </row>
    <row r="174" spans="1:8" ht="71.25">
      <c r="A174" s="56" t="s">
        <v>275</v>
      </c>
      <c r="B174" s="57" t="s">
        <v>276</v>
      </c>
      <c r="C174" s="63">
        <v>35003</v>
      </c>
      <c r="D174" s="63">
        <v>8251</v>
      </c>
      <c r="E174" s="63">
        <v>8251</v>
      </c>
      <c r="F174" s="24">
        <f>SUM(F172)+F173</f>
        <v>25612.5</v>
      </c>
      <c r="G174" s="24">
        <f>SUM(G172)+G173</f>
        <v>25612.5</v>
      </c>
      <c r="H174" s="25">
        <f t="shared" si="3"/>
        <v>100</v>
      </c>
    </row>
    <row r="175" spans="1:8" ht="14.25">
      <c r="A175" s="44"/>
      <c r="B175" s="66" t="s">
        <v>277</v>
      </c>
      <c r="C175" s="56">
        <f>C172+C166+C161+C158+C155+C150+C148+C144+C138+C135</f>
        <v>246588.89999999997</v>
      </c>
      <c r="D175" s="56">
        <f>D172+D166+D161+D158+D155+D150+D148+D144+D138+D135</f>
        <v>285355.2</v>
      </c>
      <c r="E175" s="56">
        <f>E172+E166+E161+E158+E155+E150+E148+E144+E138+E135</f>
        <v>313051.70000000007</v>
      </c>
      <c r="F175" s="24">
        <f>F166+F161+F158+F155+F150+F148+F144+F138+F135+F171+F168+F174</f>
        <v>473488.89999999997</v>
      </c>
      <c r="G175" s="24">
        <f>G166+G161+G158+G155+G150+G148+G144+G138+G135+G171+G168+G174</f>
        <v>466049.2</v>
      </c>
      <c r="H175" s="25">
        <f t="shared" si="3"/>
        <v>98.42874880488223</v>
      </c>
    </row>
    <row r="176" spans="1:8" ht="14.25">
      <c r="A176" s="67"/>
      <c r="B176" s="68" t="s">
        <v>278</v>
      </c>
      <c r="C176" s="69" t="e">
        <f>#REF!-C175</f>
        <v>#REF!</v>
      </c>
      <c r="D176" s="69" t="e">
        <f>#REF!-D175</f>
        <v>#REF!</v>
      </c>
      <c r="E176" s="69" t="e">
        <f>#REF!-E175</f>
        <v>#REF!</v>
      </c>
      <c r="F176" s="70">
        <f>F124-F175</f>
        <v>-15620.949999999953</v>
      </c>
      <c r="G176" s="70">
        <f>G124-G175</f>
        <v>-8026.569999999949</v>
      </c>
      <c r="H176" s="19"/>
    </row>
    <row r="177" spans="1:8" ht="12.75">
      <c r="A177" s="71"/>
      <c r="B177" s="71"/>
      <c r="C177" s="72"/>
      <c r="D177" s="72"/>
      <c r="E177" s="72"/>
      <c r="F177" s="72"/>
      <c r="G177" s="72"/>
      <c r="H177" s="46"/>
    </row>
    <row r="178" spans="1:8" ht="12.75">
      <c r="A178" s="73"/>
      <c r="B178" s="74"/>
      <c r="C178" s="75"/>
      <c r="D178" s="75"/>
      <c r="E178" s="75"/>
      <c r="F178" s="76"/>
      <c r="G178" s="76"/>
      <c r="H178" s="46"/>
    </row>
    <row r="179" spans="1:8" ht="12.75">
      <c r="A179" s="77"/>
      <c r="B179" s="78"/>
      <c r="C179" s="79"/>
      <c r="D179" s="79"/>
      <c r="E179" s="79"/>
      <c r="F179" s="79"/>
      <c r="G179" s="79"/>
      <c r="H179" s="46"/>
    </row>
    <row r="180" spans="1:8" ht="94.5">
      <c r="A180" s="80"/>
      <c r="B180" s="13" t="s">
        <v>293</v>
      </c>
      <c r="C180" s="81"/>
      <c r="D180" s="81"/>
      <c r="E180" s="81"/>
      <c r="F180" s="81"/>
      <c r="G180" s="81"/>
      <c r="H180" s="46"/>
    </row>
    <row r="181" spans="1:8" ht="51">
      <c r="A181" s="82" t="s">
        <v>279</v>
      </c>
      <c r="B181" s="82" t="s">
        <v>280</v>
      </c>
      <c r="C181" s="83"/>
      <c r="D181" s="83"/>
      <c r="E181" s="83"/>
      <c r="F181" s="84" t="s">
        <v>281</v>
      </c>
      <c r="G181" s="85" t="s">
        <v>282</v>
      </c>
      <c r="H181" s="46"/>
    </row>
    <row r="182" spans="1:8" ht="30">
      <c r="A182" s="86">
        <v>1</v>
      </c>
      <c r="B182" s="87" t="s">
        <v>283</v>
      </c>
      <c r="C182" s="88"/>
      <c r="D182" s="88"/>
      <c r="E182" s="88"/>
      <c r="F182" s="94">
        <v>98</v>
      </c>
      <c r="G182" s="89">
        <v>16101</v>
      </c>
      <c r="H182" s="46"/>
    </row>
    <row r="183" spans="1:8" ht="15">
      <c r="A183" s="86">
        <v>2</v>
      </c>
      <c r="B183" s="88" t="s">
        <v>284</v>
      </c>
      <c r="C183" s="88"/>
      <c r="D183" s="88"/>
      <c r="E183" s="88"/>
      <c r="F183" s="94">
        <v>1666</v>
      </c>
      <c r="G183" s="89">
        <v>199893.3</v>
      </c>
      <c r="H183" s="46"/>
    </row>
    <row r="184" spans="1:8" ht="15">
      <c r="A184" s="90"/>
      <c r="B184" s="88" t="s">
        <v>285</v>
      </c>
      <c r="C184" s="88"/>
      <c r="D184" s="88"/>
      <c r="E184" s="88"/>
      <c r="F184" s="94"/>
      <c r="G184" s="89"/>
      <c r="H184" s="46"/>
    </row>
    <row r="185" spans="1:8" ht="15">
      <c r="A185" s="90"/>
      <c r="B185" s="88" t="s">
        <v>286</v>
      </c>
      <c r="C185" s="88"/>
      <c r="D185" s="88"/>
      <c r="E185" s="88"/>
      <c r="F185" s="94">
        <v>1619</v>
      </c>
      <c r="G185" s="89">
        <v>195130.4</v>
      </c>
      <c r="H185" s="46"/>
    </row>
    <row r="186" spans="1:8" ht="15">
      <c r="A186" s="90"/>
      <c r="B186" s="88" t="s">
        <v>287</v>
      </c>
      <c r="C186" s="88"/>
      <c r="D186" s="88"/>
      <c r="E186" s="88"/>
      <c r="F186" s="94">
        <v>47</v>
      </c>
      <c r="G186" s="89">
        <v>4762.9</v>
      </c>
      <c r="H186" s="46"/>
    </row>
    <row r="187" spans="1:8" ht="12.75">
      <c r="A187" s="80"/>
      <c r="B187" s="81"/>
      <c r="C187" s="81"/>
      <c r="D187" s="81"/>
      <c r="E187" s="81"/>
      <c r="F187" s="81"/>
      <c r="G187" s="81"/>
      <c r="H187" s="46"/>
    </row>
    <row r="188" spans="1:8" ht="12.75">
      <c r="A188" s="80"/>
      <c r="B188" s="81"/>
      <c r="C188" s="81"/>
      <c r="D188" s="81"/>
      <c r="E188" s="81"/>
      <c r="F188" s="81"/>
      <c r="G188" s="81"/>
      <c r="H188" s="46"/>
    </row>
    <row r="189" spans="1:8" ht="15.75">
      <c r="A189" s="132" t="s">
        <v>288</v>
      </c>
      <c r="B189" s="133"/>
      <c r="C189" s="91"/>
      <c r="D189" s="92"/>
      <c r="E189" s="92"/>
      <c r="F189" s="92"/>
      <c r="G189" s="92"/>
      <c r="H189" s="93"/>
    </row>
    <row r="190" spans="1:8" ht="15.75">
      <c r="A190" s="133"/>
      <c r="B190" s="133"/>
      <c r="C190" s="91"/>
      <c r="D190" s="92"/>
      <c r="E190" s="92"/>
      <c r="F190" s="92"/>
      <c r="G190" s="92" t="s">
        <v>289</v>
      </c>
      <c r="H190" s="92"/>
    </row>
    <row r="191" spans="1:8" ht="15.75">
      <c r="A191" s="133"/>
      <c r="B191" s="133"/>
      <c r="C191" s="15" t="s">
        <v>180</v>
      </c>
      <c r="D191" s="92"/>
      <c r="E191" s="92"/>
      <c r="F191" s="92"/>
      <c r="G191" s="134"/>
      <c r="H191" s="134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spans="1:2" ht="12.75">
      <c r="A624" s="10"/>
      <c r="B624" s="96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</sheetData>
  <sheetProtection/>
  <mergeCells count="4">
    <mergeCell ref="G125:H125"/>
    <mergeCell ref="A125:B125"/>
    <mergeCell ref="A189:B191"/>
    <mergeCell ref="G191:H191"/>
  </mergeCells>
  <hyperlinks>
    <hyperlink ref="B12" r:id="rId1" display="consultantplus://offline/ref=AD9BD37F4EFBEE88ABD2ADEF70459FB00CE24B854F8D51336FB6EEE9105A3738C738DC8322C6C4D3i0I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2016-09-16T07:01:10Z</cp:lastPrinted>
  <dcterms:created xsi:type="dcterms:W3CDTF">2002-03-11T10:22:12Z</dcterms:created>
  <dcterms:modified xsi:type="dcterms:W3CDTF">2016-09-16T07:01:41Z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